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05-2_医療保険課\●●職員フォルダー\小松(情報)\6ｰHP\"/>
    </mc:Choice>
  </mc:AlternateContent>
  <workbookProtection workbookPassword="D575" lockStructure="1"/>
  <bookViews>
    <workbookView xWindow="0" yWindow="0" windowWidth="19560" windowHeight="8040" firstSheet="2" activeTab="2"/>
  </bookViews>
  <sheets>
    <sheet name="料率" sheetId="1" state="hidden" r:id="rId1"/>
    <sheet name="計算" sheetId="3" state="hidden" r:id="rId2"/>
    <sheet name="入力欄"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3" l="1"/>
  <c r="F9" i="3"/>
  <c r="G9" i="3"/>
  <c r="H9" i="3"/>
  <c r="I9" i="3"/>
  <c r="J9" i="3"/>
  <c r="K9" i="3"/>
  <c r="L9" i="3"/>
  <c r="M9" i="3"/>
  <c r="E10" i="3"/>
  <c r="F10" i="3"/>
  <c r="G10" i="3"/>
  <c r="G16" i="3" s="1"/>
  <c r="H10" i="3"/>
  <c r="I10" i="3"/>
  <c r="I16" i="3" s="1"/>
  <c r="J10" i="3"/>
  <c r="K10" i="3"/>
  <c r="K16" i="3" s="1"/>
  <c r="L10" i="3"/>
  <c r="L16" i="3" s="1"/>
  <c r="M10" i="3"/>
  <c r="M16" i="3" s="1"/>
  <c r="E11" i="3"/>
  <c r="F11" i="3"/>
  <c r="G11" i="3"/>
  <c r="H11" i="3"/>
  <c r="I11" i="3"/>
  <c r="J11" i="3"/>
  <c r="K11" i="3"/>
  <c r="L11" i="3"/>
  <c r="M11" i="3"/>
  <c r="D11" i="3"/>
  <c r="D10" i="3"/>
  <c r="D9" i="3"/>
  <c r="E5" i="3"/>
  <c r="F5" i="3"/>
  <c r="G5" i="3"/>
  <c r="H5" i="3"/>
  <c r="I5" i="3"/>
  <c r="J5" i="3"/>
  <c r="K5" i="3"/>
  <c r="L5" i="3"/>
  <c r="M5" i="3"/>
  <c r="D5" i="3"/>
  <c r="H13" i="3" l="1"/>
  <c r="H6" i="3"/>
  <c r="H7" i="3"/>
  <c r="G6" i="3"/>
  <c r="G7" i="3"/>
  <c r="G13" i="3"/>
  <c r="J7" i="3"/>
  <c r="J13" i="3"/>
  <c r="J6" i="3"/>
  <c r="L13" i="3"/>
  <c r="L6" i="3"/>
  <c r="L7" i="3"/>
  <c r="K6" i="3"/>
  <c r="K7" i="3"/>
  <c r="K13" i="3"/>
  <c r="M7" i="3"/>
  <c r="M13" i="3"/>
  <c r="M6" i="3"/>
  <c r="I7" i="3"/>
  <c r="I13" i="3"/>
  <c r="I6" i="3"/>
  <c r="J16" i="3"/>
  <c r="F16" i="3"/>
  <c r="E16" i="3"/>
  <c r="F13" i="3"/>
  <c r="F7" i="3"/>
  <c r="F6" i="3"/>
  <c r="E13" i="3"/>
  <c r="E6" i="3"/>
  <c r="E7" i="3"/>
  <c r="D13" i="3"/>
  <c r="D6" i="3"/>
  <c r="D7" i="3"/>
  <c r="D16" i="3"/>
  <c r="H16" i="3"/>
  <c r="D45" i="3"/>
  <c r="E45" i="3" s="1"/>
  <c r="E35" i="3"/>
  <c r="F35" i="3"/>
  <c r="G35" i="3"/>
  <c r="H35" i="3"/>
  <c r="I35" i="3"/>
  <c r="J35" i="3"/>
  <c r="K35" i="3"/>
  <c r="L35" i="3"/>
  <c r="M35" i="3"/>
  <c r="E36" i="3"/>
  <c r="F36" i="3"/>
  <c r="G36" i="3"/>
  <c r="H36" i="3"/>
  <c r="I36" i="3"/>
  <c r="J36" i="3"/>
  <c r="K36" i="3"/>
  <c r="L36" i="3"/>
  <c r="M36" i="3"/>
  <c r="D36" i="3"/>
  <c r="D35" i="3"/>
  <c r="E30" i="3"/>
  <c r="F30" i="3"/>
  <c r="G30" i="3"/>
  <c r="H30" i="3"/>
  <c r="I30" i="3"/>
  <c r="J30" i="3"/>
  <c r="K30" i="3"/>
  <c r="L30" i="3"/>
  <c r="M30" i="3"/>
  <c r="E31" i="3"/>
  <c r="F31" i="3"/>
  <c r="G31" i="3"/>
  <c r="H31" i="3"/>
  <c r="I31" i="3"/>
  <c r="J31" i="3"/>
  <c r="K31" i="3"/>
  <c r="L31" i="3"/>
  <c r="M31" i="3"/>
  <c r="D31" i="3"/>
  <c r="D30" i="3"/>
  <c r="E47" i="3" l="1"/>
  <c r="D47" i="3"/>
  <c r="E48" i="3"/>
  <c r="D48" i="3"/>
  <c r="E23" i="3"/>
  <c r="F23" i="3"/>
  <c r="D23" i="3"/>
  <c r="E12" i="3"/>
  <c r="E17" i="3" s="1"/>
  <c r="F12" i="3"/>
  <c r="F17" i="3" s="1"/>
  <c r="G12" i="3"/>
  <c r="G17" i="3" s="1"/>
  <c r="H12" i="3"/>
  <c r="H17" i="3" s="1"/>
  <c r="I12" i="3"/>
  <c r="I17" i="3" s="1"/>
  <c r="J12" i="3"/>
  <c r="J17" i="3" s="1"/>
  <c r="K12" i="3"/>
  <c r="K17" i="3" s="1"/>
  <c r="L12" i="3"/>
  <c r="L17" i="3" s="1"/>
  <c r="M12" i="3"/>
  <c r="M17" i="3" s="1"/>
  <c r="F14" i="3"/>
  <c r="I14" i="3"/>
  <c r="J14" i="3"/>
  <c r="K15" i="3"/>
  <c r="L15" i="3"/>
  <c r="H15" i="3"/>
  <c r="I18" i="3"/>
  <c r="I39" i="3" s="1"/>
  <c r="M18" i="3"/>
  <c r="M39" i="3" s="1"/>
  <c r="F21" i="3"/>
  <c r="E21" i="3"/>
  <c r="D21" i="3"/>
  <c r="D12" i="3"/>
  <c r="D17" i="3" s="1"/>
  <c r="D15" i="3"/>
  <c r="D44" i="1"/>
  <c r="D43" i="1"/>
  <c r="D34" i="1"/>
  <c r="D33" i="1"/>
  <c r="D32" i="1"/>
  <c r="D42" i="1" s="1"/>
  <c r="D31" i="1"/>
  <c r="D30" i="1"/>
  <c r="D41" i="1" s="1"/>
  <c r="D29" i="1"/>
  <c r="D28" i="1"/>
  <c r="D27" i="1"/>
  <c r="D40" i="1" s="1"/>
  <c r="D26" i="1"/>
  <c r="D25" i="1"/>
  <c r="D39" i="1" s="1"/>
  <c r="D24" i="1"/>
  <c r="D23" i="1"/>
  <c r="D22" i="1"/>
  <c r="D38" i="1" s="1"/>
  <c r="D21" i="1"/>
  <c r="D20" i="1"/>
  <c r="D37" i="1" s="1"/>
  <c r="M14" i="3" l="1"/>
  <c r="I15" i="3"/>
  <c r="G14" i="3"/>
  <c r="E14" i="3"/>
  <c r="E29" i="3"/>
  <c r="M15" i="3"/>
  <c r="E15" i="3"/>
  <c r="L14" i="3"/>
  <c r="K14" i="3"/>
  <c r="J15" i="3"/>
  <c r="F29" i="3"/>
  <c r="F34" i="3"/>
  <c r="E34" i="3"/>
  <c r="I34" i="3"/>
  <c r="I29" i="3"/>
  <c r="J29" i="3"/>
  <c r="J34" i="3"/>
  <c r="M29" i="3"/>
  <c r="M34" i="3"/>
  <c r="G29" i="3"/>
  <c r="G34" i="3"/>
  <c r="L41" i="3"/>
  <c r="L40" i="3"/>
  <c r="K40" i="3"/>
  <c r="K41" i="3"/>
  <c r="L18" i="3"/>
  <c r="L39" i="3" s="1"/>
  <c r="J40" i="3"/>
  <c r="J41" i="3"/>
  <c r="K18" i="3"/>
  <c r="K39" i="3" s="1"/>
  <c r="M41" i="3"/>
  <c r="M40" i="3"/>
  <c r="I41" i="3"/>
  <c r="I40" i="3"/>
  <c r="J18" i="3"/>
  <c r="J39" i="3" s="1"/>
  <c r="G15" i="3"/>
  <c r="H40" i="3"/>
  <c r="H14" i="3"/>
  <c r="H18" i="3"/>
  <c r="H39" i="3" s="1"/>
  <c r="G40" i="3"/>
  <c r="G18" i="3"/>
  <c r="G39" i="3" s="1"/>
  <c r="F18" i="3"/>
  <c r="F39" i="3" s="1"/>
  <c r="F40" i="3"/>
  <c r="F45" i="3"/>
  <c r="E40" i="3"/>
  <c r="F15" i="3"/>
  <c r="D40" i="3"/>
  <c r="D14" i="3"/>
  <c r="E18" i="3" l="1"/>
  <c r="E39" i="3" s="1"/>
  <c r="D26" i="3"/>
  <c r="E24" i="3"/>
  <c r="E25" i="3" s="1"/>
  <c r="F47" i="3"/>
  <c r="K29" i="3"/>
  <c r="K34" i="3"/>
  <c r="H34" i="3"/>
  <c r="H29" i="3"/>
  <c r="L34" i="3"/>
  <c r="L29" i="3"/>
  <c r="F24" i="3"/>
  <c r="F25" i="3" s="1"/>
  <c r="D24" i="3"/>
  <c r="D25" i="3" s="1"/>
  <c r="D44" i="3"/>
  <c r="D34" i="3"/>
  <c r="D29" i="3"/>
  <c r="D18" i="3"/>
  <c r="D27" i="3" l="1"/>
  <c r="I38" i="3"/>
  <c r="M38" i="3"/>
  <c r="L32" i="3"/>
  <c r="K33" i="3"/>
  <c r="J38" i="3"/>
  <c r="I32" i="3"/>
  <c r="M32" i="3"/>
  <c r="L33" i="3"/>
  <c r="K38" i="3"/>
  <c r="J32" i="3"/>
  <c r="I33" i="3"/>
  <c r="M33" i="3"/>
  <c r="L38" i="3"/>
  <c r="K32" i="3"/>
  <c r="J33" i="3"/>
  <c r="J37" i="3"/>
  <c r="I37" i="3"/>
  <c r="K37" i="3"/>
  <c r="L37" i="3"/>
  <c r="M37" i="3"/>
  <c r="H32" i="3"/>
  <c r="H38" i="3"/>
  <c r="H41" i="3"/>
  <c r="H37" i="3"/>
  <c r="G32" i="3"/>
  <c r="G38" i="3"/>
  <c r="G33" i="3"/>
  <c r="G41" i="3"/>
  <c r="G37" i="3"/>
  <c r="F41" i="3"/>
  <c r="D39" i="3"/>
  <c r="F44" i="3"/>
  <c r="F46" i="3" s="1"/>
  <c r="D46" i="3"/>
  <c r="E44" i="3"/>
  <c r="E46" i="3" s="1"/>
  <c r="F32" i="3" l="1"/>
  <c r="F33" i="3"/>
  <c r="F38" i="3"/>
  <c r="F37" i="3"/>
  <c r="E33" i="3"/>
  <c r="E38" i="3"/>
  <c r="E37" i="3"/>
  <c r="D32" i="3"/>
  <c r="H33" i="3"/>
  <c r="D41" i="3"/>
  <c r="E41" i="3"/>
  <c r="E32" i="3"/>
  <c r="D38" i="3"/>
  <c r="D37" i="3"/>
  <c r="D33" i="3"/>
  <c r="E50" i="3" l="1"/>
  <c r="E49" i="3"/>
  <c r="D49" i="3"/>
  <c r="D50" i="3"/>
  <c r="F49" i="3"/>
  <c r="F53" i="3" s="1"/>
  <c r="E52" i="3" l="1"/>
  <c r="E53" i="3"/>
  <c r="D52" i="3"/>
  <c r="D53" i="3"/>
  <c r="F52" i="3"/>
  <c r="D55" i="3" l="1"/>
  <c r="C3" i="4" s="1"/>
  <c r="F3" i="4" s="1"/>
</calcChain>
</file>

<file path=xl/sharedStrings.xml><?xml version="1.0" encoding="utf-8"?>
<sst xmlns="http://schemas.openxmlformats.org/spreadsheetml/2006/main" count="233" uniqueCount="148">
  <si>
    <t>保険料率</t>
    <rPh sb="0" eb="4">
      <t>ホケンリョウリツ</t>
    </rPh>
    <phoneticPr fontId="2"/>
  </si>
  <si>
    <t>医療分</t>
    <rPh sb="0" eb="2">
      <t>イリョウ</t>
    </rPh>
    <rPh sb="2" eb="3">
      <t>ブン</t>
    </rPh>
    <phoneticPr fontId="2"/>
  </si>
  <si>
    <t>所得割率</t>
    <rPh sb="0" eb="3">
      <t>ショトクワリ</t>
    </rPh>
    <rPh sb="3" eb="4">
      <t>リツ</t>
    </rPh>
    <phoneticPr fontId="2"/>
  </si>
  <si>
    <t>均等割</t>
    <rPh sb="0" eb="3">
      <t>キントウワリ</t>
    </rPh>
    <phoneticPr fontId="2"/>
  </si>
  <si>
    <t>平等割</t>
    <rPh sb="0" eb="2">
      <t>ビョウドウ</t>
    </rPh>
    <rPh sb="2" eb="3">
      <t>ワ</t>
    </rPh>
    <phoneticPr fontId="2"/>
  </si>
  <si>
    <t>限度額</t>
    <rPh sb="0" eb="3">
      <t>ゲンドガク</t>
    </rPh>
    <phoneticPr fontId="2"/>
  </si>
  <si>
    <t>支援金分</t>
    <rPh sb="0" eb="3">
      <t>シエンキン</t>
    </rPh>
    <rPh sb="3" eb="4">
      <t>ブン</t>
    </rPh>
    <phoneticPr fontId="2"/>
  </si>
  <si>
    <t>介護分</t>
    <rPh sb="0" eb="2">
      <t>カイゴ</t>
    </rPh>
    <rPh sb="2" eb="3">
      <t>ブン</t>
    </rPh>
    <phoneticPr fontId="2"/>
  </si>
  <si>
    <t>応益割軽減額</t>
    <rPh sb="0" eb="2">
      <t>オウエキ</t>
    </rPh>
    <rPh sb="2" eb="3">
      <t>ワ</t>
    </rPh>
    <rPh sb="3" eb="5">
      <t>ケイゲン</t>
    </rPh>
    <rPh sb="5" eb="6">
      <t>ガク</t>
    </rPh>
    <phoneticPr fontId="2"/>
  </si>
  <si>
    <t>医療７割</t>
    <rPh sb="0" eb="2">
      <t>イリョウ</t>
    </rPh>
    <rPh sb="3" eb="4">
      <t>ワリ</t>
    </rPh>
    <phoneticPr fontId="2"/>
  </si>
  <si>
    <t>支援金７割</t>
    <rPh sb="0" eb="3">
      <t>シエンキン</t>
    </rPh>
    <rPh sb="4" eb="5">
      <t>ワリ</t>
    </rPh>
    <phoneticPr fontId="2"/>
  </si>
  <si>
    <t>医療５割</t>
    <rPh sb="0" eb="2">
      <t>イリョウ</t>
    </rPh>
    <rPh sb="3" eb="4">
      <t>ワリ</t>
    </rPh>
    <phoneticPr fontId="2"/>
  </si>
  <si>
    <t>支援金５割</t>
    <rPh sb="0" eb="3">
      <t>シエンキン</t>
    </rPh>
    <rPh sb="4" eb="5">
      <t>ワリ</t>
    </rPh>
    <phoneticPr fontId="2"/>
  </si>
  <si>
    <t>介護分５割</t>
    <rPh sb="0" eb="2">
      <t>カイゴ</t>
    </rPh>
    <rPh sb="2" eb="3">
      <t>ブン</t>
    </rPh>
    <rPh sb="4" eb="5">
      <t>ワリ</t>
    </rPh>
    <phoneticPr fontId="2"/>
  </si>
  <si>
    <t>介護分７割</t>
    <rPh sb="0" eb="2">
      <t>カイゴ</t>
    </rPh>
    <rPh sb="2" eb="3">
      <t>ブン</t>
    </rPh>
    <rPh sb="4" eb="5">
      <t>ワリ</t>
    </rPh>
    <phoneticPr fontId="2"/>
  </si>
  <si>
    <t>医療２割</t>
    <rPh sb="0" eb="2">
      <t>イリョウ</t>
    </rPh>
    <rPh sb="3" eb="4">
      <t>ワリ</t>
    </rPh>
    <phoneticPr fontId="2"/>
  </si>
  <si>
    <t>支援金２割</t>
    <rPh sb="0" eb="3">
      <t>シエンキン</t>
    </rPh>
    <rPh sb="4" eb="5">
      <t>ワリ</t>
    </rPh>
    <phoneticPr fontId="2"/>
  </si>
  <si>
    <t>介護分２割</t>
    <rPh sb="0" eb="3">
      <t>カイゴブン</t>
    </rPh>
    <rPh sb="4" eb="5">
      <t>ワリ</t>
    </rPh>
    <phoneticPr fontId="2"/>
  </si>
  <si>
    <t>応益割軽減額（未就学児）</t>
    <rPh sb="0" eb="2">
      <t>オウエキ</t>
    </rPh>
    <rPh sb="2" eb="3">
      <t>ワ</t>
    </rPh>
    <rPh sb="3" eb="5">
      <t>ケイゲン</t>
    </rPh>
    <rPh sb="5" eb="6">
      <t>ガク</t>
    </rPh>
    <rPh sb="7" eb="11">
      <t>ミシュウガクジ</t>
    </rPh>
    <phoneticPr fontId="2"/>
  </si>
  <si>
    <t>医療軽減なし</t>
    <rPh sb="0" eb="2">
      <t>イリョウ</t>
    </rPh>
    <rPh sb="2" eb="4">
      <t>ケイゲン</t>
    </rPh>
    <phoneticPr fontId="2"/>
  </si>
  <si>
    <t>支援金軽減なし</t>
    <rPh sb="0" eb="3">
      <t>シエンキン</t>
    </rPh>
    <rPh sb="3" eb="5">
      <t>ケイゲン</t>
    </rPh>
    <phoneticPr fontId="2"/>
  </si>
  <si>
    <t>年度</t>
    <rPh sb="0" eb="2">
      <t>ネンド</t>
    </rPh>
    <phoneticPr fontId="2"/>
  </si>
  <si>
    <t>=ROUNDUP(D9*0.5,0)</t>
    <phoneticPr fontId="2"/>
  </si>
  <si>
    <t>=ROUNDUP(D12*0.5,0)</t>
    <phoneticPr fontId="2"/>
  </si>
  <si>
    <t>=ROUNDUP(D4*0.2,0)</t>
    <phoneticPr fontId="2"/>
  </si>
  <si>
    <t>=ROUNDUP(D5*0.2,0)</t>
    <phoneticPr fontId="2"/>
  </si>
  <si>
    <t>=ROUNDUP(D8*0.2,0)</t>
    <phoneticPr fontId="2"/>
  </si>
  <si>
    <t>=ROUNDUP(D8*0.5,0)</t>
    <phoneticPr fontId="2"/>
  </si>
  <si>
    <t>=ROUNDUP(D9*0.2,0)</t>
    <phoneticPr fontId="2"/>
  </si>
  <si>
    <t>=ROUNDUP(D12*0.2,0)</t>
    <phoneticPr fontId="2"/>
  </si>
  <si>
    <t>=ROUNDUP(D4*0.7,0)</t>
    <phoneticPr fontId="2"/>
  </si>
  <si>
    <t>=ROUNDUP(D5*0.7,0)</t>
    <phoneticPr fontId="2"/>
  </si>
  <si>
    <t>=ROUNDUP(D8*0.7,0)</t>
    <phoneticPr fontId="2"/>
  </si>
  <si>
    <t>=ROUNDUP(D9*0.7,0)</t>
    <phoneticPr fontId="2"/>
  </si>
  <si>
    <t>=ROUNDUP(D12*0.7,0)</t>
    <phoneticPr fontId="2"/>
  </si>
  <si>
    <t>=ROUNDUP(D4*0.5,0)</t>
    <phoneticPr fontId="2"/>
  </si>
  <si>
    <t>=ROUNDUP(D5*0.5,0)</t>
    <phoneticPr fontId="2"/>
  </si>
  <si>
    <t>=ROUNDUP((D4-D17)*0.5,0)</t>
    <phoneticPr fontId="2"/>
  </si>
  <si>
    <t>=ROUNDUP((D8-D19)*0.5,0)</t>
    <phoneticPr fontId="2"/>
  </si>
  <si>
    <t>=ROUNDUP((D4-D22)*0.5,0)</t>
    <phoneticPr fontId="2"/>
  </si>
  <si>
    <t>=ROUNDUP((D8-D24)*0.5,0)</t>
    <phoneticPr fontId="2"/>
  </si>
  <si>
    <t>=ROUNDUP((D4-D27)*0.5,0)</t>
    <phoneticPr fontId="2"/>
  </si>
  <si>
    <t>=ROUNDUP((D8-D29)*0.5,0)</t>
    <phoneticPr fontId="2"/>
  </si>
  <si>
    <t>令和６年度</t>
    <rPh sb="0" eb="2">
      <t>レイワ</t>
    </rPh>
    <rPh sb="3" eb="5">
      <t>ネンド</t>
    </rPh>
    <phoneticPr fontId="2"/>
  </si>
  <si>
    <t>年間保険料</t>
    <rPh sb="0" eb="2">
      <t>ネンカン</t>
    </rPh>
    <rPh sb="2" eb="5">
      <t>ホケンリョウ</t>
    </rPh>
    <phoneticPr fontId="2"/>
  </si>
  <si>
    <t>軽減判定基準所得を変える場合←に軽減割合を入力</t>
    <rPh sb="0" eb="2">
      <t>ケイゲン</t>
    </rPh>
    <rPh sb="2" eb="4">
      <t>ハンテイ</t>
    </rPh>
    <rPh sb="4" eb="6">
      <t>キジュン</t>
    </rPh>
    <rPh sb="6" eb="8">
      <t>ショトク</t>
    </rPh>
    <rPh sb="9" eb="10">
      <t>カ</t>
    </rPh>
    <rPh sb="12" eb="14">
      <t>バアイ</t>
    </rPh>
    <rPh sb="16" eb="18">
      <t>ケイゲン</t>
    </rPh>
    <rPh sb="18" eb="20">
      <t>ワリアイ</t>
    </rPh>
    <rPh sb="21" eb="23">
      <t>ニュウリョク</t>
    </rPh>
    <phoneticPr fontId="2"/>
  </si>
  <si>
    <t>加入者①</t>
    <rPh sb="0" eb="3">
      <t>カニュウシャ</t>
    </rPh>
    <phoneticPr fontId="2"/>
  </si>
  <si>
    <t>年齢</t>
    <rPh sb="0" eb="2">
      <t>ネンレイ</t>
    </rPh>
    <phoneticPr fontId="2"/>
  </si>
  <si>
    <t>介護該当</t>
    <rPh sb="0" eb="2">
      <t>カイゴ</t>
    </rPh>
    <rPh sb="2" eb="4">
      <t>ガイトウ</t>
    </rPh>
    <phoneticPr fontId="2"/>
  </si>
  <si>
    <t>未就学児該当</t>
    <rPh sb="0" eb="4">
      <t>ミシュウガクジ</t>
    </rPh>
    <rPh sb="4" eb="6">
      <t>ガイトウ</t>
    </rPh>
    <phoneticPr fontId="2"/>
  </si>
  <si>
    <t>給与所得</t>
    <rPh sb="0" eb="2">
      <t>キュウヨ</t>
    </rPh>
    <rPh sb="2" eb="4">
      <t>ショトク</t>
    </rPh>
    <phoneticPr fontId="2"/>
  </si>
  <si>
    <t>年金所得</t>
    <rPh sb="0" eb="2">
      <t>ネンキン</t>
    </rPh>
    <rPh sb="2" eb="4">
      <t>ショトク</t>
    </rPh>
    <phoneticPr fontId="2"/>
  </si>
  <si>
    <t>公的年金特別控除</t>
    <rPh sb="0" eb="4">
      <t>コウテキネンキン</t>
    </rPh>
    <rPh sb="4" eb="6">
      <t>トクベツ</t>
    </rPh>
    <rPh sb="6" eb="8">
      <t>コウジョ</t>
    </rPh>
    <phoneticPr fontId="2"/>
  </si>
  <si>
    <t>その他所得</t>
    <rPh sb="2" eb="3">
      <t>タ</t>
    </rPh>
    <rPh sb="3" eb="5">
      <t>ショトク</t>
    </rPh>
    <phoneticPr fontId="2"/>
  </si>
  <si>
    <t>合計所得金額</t>
    <rPh sb="0" eb="2">
      <t>ゴウケイ</t>
    </rPh>
    <rPh sb="2" eb="4">
      <t>ショトク</t>
    </rPh>
    <rPh sb="4" eb="6">
      <t>キンガク</t>
    </rPh>
    <phoneticPr fontId="2"/>
  </si>
  <si>
    <t>公的年金調整控除</t>
    <rPh sb="0" eb="2">
      <t>コウテキ</t>
    </rPh>
    <rPh sb="2" eb="4">
      <t>ネンキン</t>
    </rPh>
    <rPh sb="4" eb="6">
      <t>チョウセイ</t>
    </rPh>
    <rPh sb="6" eb="8">
      <t>コウジョ</t>
    </rPh>
    <phoneticPr fontId="2"/>
  </si>
  <si>
    <t>軽減基準所得金額</t>
    <rPh sb="0" eb="2">
      <t>ケイゲン</t>
    </rPh>
    <rPh sb="2" eb="4">
      <t>キジュン</t>
    </rPh>
    <rPh sb="4" eb="6">
      <t>ショトク</t>
    </rPh>
    <rPh sb="6" eb="8">
      <t>キンガク</t>
    </rPh>
    <phoneticPr fontId="2"/>
  </si>
  <si>
    <t>基準総所得金額</t>
    <rPh sb="0" eb="2">
      <t>キジュン</t>
    </rPh>
    <rPh sb="2" eb="5">
      <t>ソウショトク</t>
    </rPh>
    <rPh sb="5" eb="7">
      <t>キンガク</t>
    </rPh>
    <phoneticPr fontId="2"/>
  </si>
  <si>
    <t>給与所得者等の数</t>
    <rPh sb="0" eb="2">
      <t>キュウヨ</t>
    </rPh>
    <rPh sb="2" eb="4">
      <t>ショトク</t>
    </rPh>
    <rPh sb="4" eb="5">
      <t>シャ</t>
    </rPh>
    <rPh sb="5" eb="6">
      <t>トウ</t>
    </rPh>
    <rPh sb="7" eb="8">
      <t>カズ</t>
    </rPh>
    <phoneticPr fontId="2"/>
  </si>
  <si>
    <t>介護該当所得</t>
    <rPh sb="0" eb="2">
      <t>カイゴ</t>
    </rPh>
    <rPh sb="2" eb="4">
      <t>ガイトウ</t>
    </rPh>
    <rPh sb="4" eb="6">
      <t>ショトク</t>
    </rPh>
    <phoneticPr fontId="2"/>
  </si>
  <si>
    <t>所得割額</t>
    <rPh sb="0" eb="3">
      <t>ショトクワリ</t>
    </rPh>
    <rPh sb="3" eb="4">
      <t>ガク</t>
    </rPh>
    <phoneticPr fontId="2"/>
  </si>
  <si>
    <t>均等割額</t>
    <rPh sb="0" eb="3">
      <t>キントウワリ</t>
    </rPh>
    <rPh sb="3" eb="4">
      <t>ガク</t>
    </rPh>
    <phoneticPr fontId="2"/>
  </si>
  <si>
    <t>平等割額</t>
    <rPh sb="0" eb="3">
      <t>ビョウドウワ</t>
    </rPh>
    <rPh sb="3" eb="4">
      <t>ガク</t>
    </rPh>
    <phoneticPr fontId="2"/>
  </si>
  <si>
    <t>均等割軽減額</t>
    <rPh sb="0" eb="3">
      <t>キントウワリ</t>
    </rPh>
    <rPh sb="3" eb="5">
      <t>ケイゲン</t>
    </rPh>
    <rPh sb="5" eb="6">
      <t>ガク</t>
    </rPh>
    <phoneticPr fontId="2"/>
  </si>
  <si>
    <t>軽減判定</t>
    <rPh sb="0" eb="2">
      <t>ケイゲン</t>
    </rPh>
    <rPh sb="2" eb="4">
      <t>ハンテイ</t>
    </rPh>
    <phoneticPr fontId="2"/>
  </si>
  <si>
    <t>基準額</t>
    <rPh sb="0" eb="2">
      <t>キジュン</t>
    </rPh>
    <rPh sb="2" eb="3">
      <t>ガク</t>
    </rPh>
    <phoneticPr fontId="2"/>
  </si>
  <si>
    <t>軽減判定基準額</t>
    <rPh sb="0" eb="2">
      <t>ケイゲン</t>
    </rPh>
    <rPh sb="2" eb="4">
      <t>ハンテイ</t>
    </rPh>
    <rPh sb="4" eb="6">
      <t>キジュン</t>
    </rPh>
    <rPh sb="6" eb="7">
      <t>ガク</t>
    </rPh>
    <phoneticPr fontId="2"/>
  </si>
  <si>
    <t>７割軽減</t>
    <rPh sb="1" eb="2">
      <t>ワ</t>
    </rPh>
    <rPh sb="2" eb="4">
      <t>ケイゲン</t>
    </rPh>
    <phoneticPr fontId="2"/>
  </si>
  <si>
    <t>５割軽減</t>
    <rPh sb="1" eb="2">
      <t>ワリ</t>
    </rPh>
    <rPh sb="2" eb="4">
      <t>ケイゲン</t>
    </rPh>
    <phoneticPr fontId="2"/>
  </si>
  <si>
    <t>２割軽減</t>
    <rPh sb="1" eb="2">
      <t>ワリ</t>
    </rPh>
    <rPh sb="2" eb="4">
      <t>ケイゲン</t>
    </rPh>
    <phoneticPr fontId="2"/>
  </si>
  <si>
    <t>７割軽減</t>
    <rPh sb="1" eb="2">
      <t>ワリ</t>
    </rPh>
    <rPh sb="2" eb="4">
      <t>ケイゲン</t>
    </rPh>
    <phoneticPr fontId="2"/>
  </si>
  <si>
    <t>給与所得者ー１</t>
    <rPh sb="0" eb="2">
      <t>キュウヨ</t>
    </rPh>
    <rPh sb="2" eb="5">
      <t>ショトクシャ</t>
    </rPh>
    <phoneticPr fontId="2"/>
  </si>
  <si>
    <t>軽減基準調整額</t>
    <rPh sb="0" eb="2">
      <t>ケイゲン</t>
    </rPh>
    <rPh sb="2" eb="4">
      <t>キジュン</t>
    </rPh>
    <rPh sb="4" eb="6">
      <t>チョウセイ</t>
    </rPh>
    <rPh sb="6" eb="7">
      <t>ガク</t>
    </rPh>
    <phoneticPr fontId="2"/>
  </si>
  <si>
    <t>被保険者数</t>
    <rPh sb="0" eb="4">
      <t>ヒホケンシャ</t>
    </rPh>
    <rPh sb="4" eb="5">
      <t>スウ</t>
    </rPh>
    <phoneticPr fontId="2"/>
  </si>
  <si>
    <t>判定基準額</t>
    <rPh sb="0" eb="2">
      <t>ハンテイ</t>
    </rPh>
    <rPh sb="2" eb="4">
      <t>キジュン</t>
    </rPh>
    <rPh sb="4" eb="5">
      <t>ガク</t>
    </rPh>
    <phoneticPr fontId="2"/>
  </si>
  <si>
    <t>加入者②</t>
    <rPh sb="0" eb="3">
      <t>カニュウシャ</t>
    </rPh>
    <phoneticPr fontId="2"/>
  </si>
  <si>
    <t>加入者③</t>
    <rPh sb="0" eb="3">
      <t>カニュウシャ</t>
    </rPh>
    <phoneticPr fontId="2"/>
  </si>
  <si>
    <t>加入者④</t>
    <rPh sb="0" eb="3">
      <t>カニュウシャ</t>
    </rPh>
    <phoneticPr fontId="2"/>
  </si>
  <si>
    <t>加入者⑤</t>
    <rPh sb="0" eb="3">
      <t>カニュウシャ</t>
    </rPh>
    <phoneticPr fontId="2"/>
  </si>
  <si>
    <t>加入者⑥</t>
    <rPh sb="0" eb="3">
      <t>カニュウシャ</t>
    </rPh>
    <phoneticPr fontId="2"/>
  </si>
  <si>
    <t>加入者⑦</t>
    <rPh sb="0" eb="3">
      <t>カニュウシャ</t>
    </rPh>
    <phoneticPr fontId="2"/>
  </si>
  <si>
    <t>加入者⑧</t>
    <rPh sb="0" eb="3">
      <t>カニュウシャ</t>
    </rPh>
    <phoneticPr fontId="2"/>
  </si>
  <si>
    <t>加入者⑨</t>
    <rPh sb="0" eb="3">
      <t>カニュウシャ</t>
    </rPh>
    <phoneticPr fontId="2"/>
  </si>
  <si>
    <t>加入者⑩</t>
    <rPh sb="0" eb="3">
      <t>カニュウシャ</t>
    </rPh>
    <phoneticPr fontId="2"/>
  </si>
  <si>
    <t>軽減割合</t>
    <rPh sb="0" eb="2">
      <t>ケイゲン</t>
    </rPh>
    <rPh sb="2" eb="4">
      <t>ワリアイ</t>
    </rPh>
    <phoneticPr fontId="2"/>
  </si>
  <si>
    <t>平等割軽減額</t>
    <rPh sb="0" eb="3">
      <t>ビョウドウワ</t>
    </rPh>
    <rPh sb="3" eb="5">
      <t>ケイゲン</t>
    </rPh>
    <rPh sb="5" eb="6">
      <t>ガク</t>
    </rPh>
    <phoneticPr fontId="2"/>
  </si>
  <si>
    <t>賦課台帳画面</t>
    <rPh sb="0" eb="2">
      <t>フカ</t>
    </rPh>
    <rPh sb="2" eb="4">
      <t>ダイチョウ</t>
    </rPh>
    <rPh sb="4" eb="6">
      <t>ガメン</t>
    </rPh>
    <phoneticPr fontId="2"/>
  </si>
  <si>
    <t>産前産後軽減額</t>
    <rPh sb="0" eb="2">
      <t>サンゼン</t>
    </rPh>
    <rPh sb="2" eb="4">
      <t>サンゴ</t>
    </rPh>
    <rPh sb="4" eb="6">
      <t>ケイゲン</t>
    </rPh>
    <rPh sb="6" eb="7">
      <t>ガク</t>
    </rPh>
    <phoneticPr fontId="2"/>
  </si>
  <si>
    <t>限度超過額</t>
    <rPh sb="0" eb="2">
      <t>ゲンド</t>
    </rPh>
    <rPh sb="2" eb="4">
      <t>チョウカ</t>
    </rPh>
    <rPh sb="4" eb="5">
      <t>ガク</t>
    </rPh>
    <phoneticPr fontId="2"/>
  </si>
  <si>
    <t>算定額</t>
    <rPh sb="0" eb="2">
      <t>サンテイ</t>
    </rPh>
    <rPh sb="2" eb="3">
      <t>ガク</t>
    </rPh>
    <phoneticPr fontId="2"/>
  </si>
  <si>
    <t>月割増減額</t>
    <rPh sb="0" eb="2">
      <t>ツキワ</t>
    </rPh>
    <rPh sb="2" eb="4">
      <t>ゾウゲン</t>
    </rPh>
    <rPh sb="4" eb="5">
      <t>ガク</t>
    </rPh>
    <phoneticPr fontId="2"/>
  </si>
  <si>
    <t>軽減基準所得</t>
    <rPh sb="0" eb="2">
      <t>ケイゲン</t>
    </rPh>
    <rPh sb="2" eb="4">
      <t>キジュン</t>
    </rPh>
    <rPh sb="4" eb="6">
      <t>ショトク</t>
    </rPh>
    <phoneticPr fontId="2"/>
  </si>
  <si>
    <t>円</t>
    <rPh sb="0" eb="1">
      <t>エン</t>
    </rPh>
    <phoneticPr fontId="2"/>
  </si>
  <si>
    <t>月額保険料</t>
    <rPh sb="0" eb="2">
      <t>ゲツガク</t>
    </rPh>
    <rPh sb="2" eb="5">
      <t>ホケンリョウ</t>
    </rPh>
    <phoneticPr fontId="2"/>
  </si>
  <si>
    <t>○国民健康保険に加入される方の年齢と所得を入力してください。</t>
    <rPh sb="1" eb="7">
      <t>コクミンケンコウホケン</t>
    </rPh>
    <rPh sb="8" eb="10">
      <t>カニュウ</t>
    </rPh>
    <rPh sb="13" eb="14">
      <t>カタ</t>
    </rPh>
    <rPh sb="15" eb="17">
      <t>ネンレイ</t>
    </rPh>
    <rPh sb="18" eb="20">
      <t>ショトク</t>
    </rPh>
    <rPh sb="21" eb="23">
      <t>ニュウリョク</t>
    </rPh>
    <phoneticPr fontId="2"/>
  </si>
  <si>
    <t>【注意事項】</t>
  </si>
  <si>
    <t>　※上記結果はあくまでも試算であり、実際の保険料額と異なる場合があります。</t>
  </si>
  <si>
    <t>　※以下の場合の保険料計算に対応しておりませんのでご注意ください。</t>
  </si>
  <si>
    <t>　　①年度途中に加入者の所得や人数が変わる場合</t>
  </si>
  <si>
    <t>　　②年度途中に加入者が40歳に到達し、介護保険の第２号被保険者となる場合</t>
  </si>
  <si>
    <t>　　③年度途中に加入者が65歳に到達し、介護保険の第１号被保険者となる場合</t>
  </si>
  <si>
    <t>　　④年度途中に加入者が75歳に到達し、後期高齢者医療制度の加入者となる場合</t>
  </si>
  <si>
    <t>　　⑤年度途中に加入者が後期高齢者医療制度に移行し、残った国民健康保険の加入者が１人となる場合</t>
  </si>
  <si>
    <t>　　⑥世帯の中に特定同一世帯所属者がいる場合</t>
  </si>
  <si>
    <t>　　⑦所得金額調整控除がある場合や、給与所得の特定支出控除がある場合等</t>
  </si>
  <si>
    <t>　　⑧専従者給与がある場合、または専従者控除を必要経費として算入している場合</t>
  </si>
  <si>
    <t>　　⑨分離課税所得（土地・株式等の譲渡所得等）がある場合</t>
  </si>
  <si>
    <r>
      <t>●給与所得の入力方法　</t>
    </r>
    <r>
      <rPr>
        <sz val="11"/>
        <color rgb="FFFF0000"/>
        <rFont val="BIZ UDPゴシック"/>
        <family val="3"/>
        <charset val="128"/>
      </rPr>
      <t>※「給与所得控除後の給与等の金額」については国税庁のホームページにてご確認ください。</t>
    </r>
    <phoneticPr fontId="2"/>
  </si>
  <si>
    <t>源泉徴収票に記載されている「給与所得控除後の金額」欄に記載されている金額を入力してください。</t>
    <phoneticPr fontId="2"/>
  </si>
  <si>
    <t>（他に給与収入がない方）</t>
  </si>
  <si>
    <t>それぞれの源泉徴収票に記載されている「支払金額」の合計金額から給与所得控除の金額を差し引いた金額を入力してください。</t>
    <phoneticPr fontId="2"/>
  </si>
  <si>
    <t>（複数の源泉徴収票をお持ちの方）</t>
  </si>
  <si>
    <t>（年収から保険料を計算する場合）</t>
  </si>
  <si>
    <t>●年金所得の入力方法</t>
    <phoneticPr fontId="2"/>
  </si>
  <si>
    <t>※公的年金等に係る雑所得以外の金額【 (A) × (B) － (C) 】を入力してください。</t>
  </si>
  <si>
    <r>
      <t>公的年金等に係る雑所得以外の所得に係る合計所得金額が</t>
    </r>
    <r>
      <rPr>
        <b/>
        <u/>
        <sz val="11"/>
        <color theme="1"/>
        <rFont val="BIZ UDPゴシック"/>
        <family val="3"/>
        <charset val="128"/>
      </rPr>
      <t>1,000万円以下</t>
    </r>
    <r>
      <rPr>
        <sz val="11"/>
        <color theme="1"/>
        <rFont val="BIZ UDPゴシック"/>
        <family val="3"/>
        <charset val="128"/>
      </rPr>
      <t>の方</t>
    </r>
    <phoneticPr fontId="2"/>
  </si>
  <si>
    <t>(A)公的年金等の収入金額の合計額</t>
    <phoneticPr fontId="2"/>
  </si>
  <si>
    <t>(B)割合</t>
  </si>
  <si>
    <r>
      <t>(</t>
    </r>
    <r>
      <rPr>
        <sz val="11"/>
        <color theme="1"/>
        <rFont val="Calibri"/>
        <family val="3"/>
      </rPr>
      <t>C)</t>
    </r>
    <r>
      <rPr>
        <sz val="11"/>
        <color theme="1"/>
        <rFont val="BIZ UDPゴシック"/>
        <family val="3"/>
        <charset val="128"/>
      </rPr>
      <t>控除額</t>
    </r>
    <phoneticPr fontId="2"/>
  </si>
  <si>
    <t>65歳未満の方</t>
    <rPh sb="6" eb="7">
      <t>カタ</t>
    </rPh>
    <phoneticPr fontId="2"/>
  </si>
  <si>
    <t>(公的年金等の収入金額の合計額が600,000円までの場合は、所得はゼロとなります。)</t>
  </si>
  <si>
    <t>600,001円から1,299,999円まで</t>
  </si>
  <si>
    <t>600,000円</t>
  </si>
  <si>
    <t>1,300,000円から4,099,999円まで</t>
  </si>
  <si>
    <t>275,000円</t>
  </si>
  <si>
    <t>4,100,000円から7,699,999円まで</t>
  </si>
  <si>
    <t>685,000円</t>
  </si>
  <si>
    <t>7,700,000円から9,999,999円まで</t>
  </si>
  <si>
    <t>1,455,000円</t>
  </si>
  <si>
    <t>10,000,000円以上</t>
  </si>
  <si>
    <t>1,955,000円</t>
  </si>
  <si>
    <t>65歳以上</t>
  </si>
  <si>
    <t>(公的年金等の収入金額の合計額が1,100,000円までの場合は、所得はゼロとなります。)</t>
  </si>
  <si>
    <t>1,100,001円から3,299,999円まで</t>
  </si>
  <si>
    <t>1,100,000円</t>
  </si>
  <si>
    <t>3,300,000円から4,099,999円まで</t>
  </si>
  <si>
    <t>※公的年金等に係る雑所得以外の所得に係る合計所得金額が1,000万円を超える場合は、計算方法が異なりますので、医療保険課までお問い合わせください。</t>
  </si>
  <si>
    <t>●営業・その他事業・不動産等の所得の入力方法</t>
  </si>
  <si>
    <t>「所得金額等」の欄に記載されている所得金額の内、給与所得と公的年金等の所得を除いた金額の合計額を入力してください。※給与所得、公的年金等の所得がある場合は別途、給与所得、年金所得欄に金額を入力してください。</t>
  </si>
  <si>
    <t>（確定申告書の控えがある方）</t>
  </si>
  <si>
    <t>収入から必要経費を差し引いた金額を入力してください。複数の所得（給与所得、公的年金等の所得を除く）がある場合は、その合計額を入力してください。</t>
  </si>
  <si>
    <t>（見込所得にて計算をされる方）</t>
    <phoneticPr fontId="2"/>
  </si>
  <si>
    <t>令和6年中の源泉徴収票をお持ちの方</t>
    <rPh sb="4" eb="5">
      <t>チュウ</t>
    </rPh>
    <phoneticPr fontId="2"/>
  </si>
  <si>
    <t>令和6年中の源泉徴収票をお持ちではない方</t>
    <rPh sb="4" eb="5">
      <t>チュウ</t>
    </rPh>
    <phoneticPr fontId="2"/>
  </si>
  <si>
    <t>令和6年中の確定申告をされた方</t>
    <rPh sb="4" eb="5">
      <t>チュウ</t>
    </rPh>
    <phoneticPr fontId="2"/>
  </si>
  <si>
    <t>令和6年中の確定申告をされていない方</t>
    <rPh sb="4" eb="5">
      <t>チュウ</t>
    </rPh>
    <phoneticPr fontId="2"/>
  </si>
  <si>
    <t>令和7年度 国民健康保険料試算(交野市)</t>
    <rPh sb="0" eb="2">
      <t>レイワ</t>
    </rPh>
    <rPh sb="3" eb="5">
      <t>ネンド</t>
    </rPh>
    <rPh sb="6" eb="12">
      <t>コクミンケンコウホケン</t>
    </rPh>
    <rPh sb="12" eb="13">
      <t>リョウ</t>
    </rPh>
    <rPh sb="13" eb="15">
      <t>シサン</t>
    </rPh>
    <rPh sb="16" eb="19">
      <t>カタノシ</t>
    </rPh>
    <phoneticPr fontId="2"/>
  </si>
  <si>
    <t>令和6年1月から12月までの給与の支給額（額面）の合計額、もしくは年収の金額から給与所得控除の金額を差し引いた金額を入力してください。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</si>
</sst>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11"/>
      <color theme="1"/>
      <name val="游ゴシック"/>
      <family val="2"/>
      <charset val="128"/>
      <scheme val="minor"/>
    </font>
    <font>
      <sz val="11"/>
      <color rgb="FF002060"/>
      <name val="BIZ UDPゴシック"/>
      <family val="3"/>
      <charset val="128"/>
    </font>
    <font>
      <strike/>
      <sz val="11"/>
      <color rgb="FF002060"/>
      <name val="BIZ UDPゴシック"/>
      <family val="3"/>
      <charset val="128"/>
    </font>
    <font>
      <sz val="11"/>
      <color rgb="FFFF0000"/>
      <name val="BIZ UDPゴシック"/>
      <family val="3"/>
      <charset val="128"/>
    </font>
    <font>
      <b/>
      <u/>
      <sz val="11"/>
      <color theme="1"/>
      <name val="BIZ UDPゴシック"/>
      <family val="3"/>
      <charset val="128"/>
    </font>
    <font>
      <sz val="11"/>
      <color theme="1"/>
      <name val="Calibri"/>
      <family val="3"/>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5">
    <xf numFmtId="0" fontId="0" fillId="0" borderId="0" xfId="0">
      <alignment vertical="center"/>
    </xf>
    <xf numFmtId="0" fontId="1" fillId="0" borderId="0" xfId="0" applyFont="1">
      <alignment vertical="center"/>
    </xf>
    <xf numFmtId="0" fontId="1" fillId="0" borderId="0" xfId="0" quotePrefix="1" applyFont="1">
      <alignment vertical="center"/>
    </xf>
    <xf numFmtId="0" fontId="4" fillId="3" borderId="1" xfId="0" applyFont="1" applyFill="1" applyBorder="1">
      <alignment vertical="center"/>
    </xf>
    <xf numFmtId="38" fontId="1" fillId="0" borderId="1" xfId="1" applyFont="1" applyBorder="1">
      <alignment vertical="center"/>
    </xf>
    <xf numFmtId="0" fontId="5" fillId="3" borderId="1" xfId="0" applyFont="1" applyFill="1" applyBorder="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distributed" vertical="center" indent="1"/>
    </xf>
    <xf numFmtId="0" fontId="1" fillId="2" borderId="1" xfId="0" applyFont="1" applyFill="1" applyBorder="1" applyProtection="1">
      <alignment vertical="center"/>
      <protection locked="0"/>
    </xf>
    <xf numFmtId="38" fontId="1" fillId="2" borderId="1" xfId="1" applyFont="1" applyFill="1" applyBorder="1" applyProtection="1">
      <alignment vertical="center"/>
      <protection locked="0"/>
    </xf>
    <xf numFmtId="0" fontId="6" fillId="0" borderId="0" xfId="0" applyFont="1">
      <alignment vertical="center"/>
    </xf>
    <xf numFmtId="0" fontId="1" fillId="4" borderId="2" xfId="0" applyFont="1" applyFill="1" applyBorder="1">
      <alignment vertical="center"/>
    </xf>
    <xf numFmtId="0" fontId="1" fillId="4" borderId="3" xfId="0" applyFont="1" applyFill="1" applyBorder="1">
      <alignment vertical="center"/>
    </xf>
    <xf numFmtId="0" fontId="1" fillId="4" borderId="4" xfId="0" applyFont="1" applyFill="1" applyBorder="1">
      <alignment vertical="center"/>
    </xf>
    <xf numFmtId="0" fontId="1" fillId="4" borderId="7" xfId="0" applyFont="1" applyFill="1" applyBorder="1">
      <alignment vertical="center"/>
    </xf>
    <xf numFmtId="0" fontId="1" fillId="4" borderId="8" xfId="0" applyFont="1" applyFill="1" applyBorder="1">
      <alignment vertical="center"/>
    </xf>
    <xf numFmtId="0" fontId="1" fillId="4" borderId="9" xfId="0" applyFont="1" applyFill="1" applyBorder="1">
      <alignment vertical="center"/>
    </xf>
    <xf numFmtId="0" fontId="1" fillId="4" borderId="1" xfId="0" applyFont="1" applyFill="1" applyBorder="1">
      <alignment vertical="center"/>
    </xf>
    <xf numFmtId="0" fontId="1" fillId="4" borderId="5" xfId="0" applyFont="1" applyFill="1" applyBorder="1">
      <alignment vertical="center"/>
    </xf>
    <xf numFmtId="0" fontId="1" fillId="4" borderId="0" xfId="0" applyFont="1" applyFill="1" applyBorder="1">
      <alignment vertical="center"/>
    </xf>
    <xf numFmtId="0" fontId="1" fillId="4" borderId="6" xfId="0" applyFont="1" applyFill="1" applyBorder="1" applyAlignment="1">
      <alignment vertical="center" wrapText="1"/>
    </xf>
    <xf numFmtId="0" fontId="1" fillId="4" borderId="9" xfId="0" applyFont="1" applyFill="1" applyBorder="1" applyAlignment="1">
      <alignment vertical="center" wrapText="1"/>
    </xf>
    <xf numFmtId="0" fontId="1" fillId="0" borderId="0" xfId="0" applyFont="1" applyAlignment="1"/>
    <xf numFmtId="0" fontId="1" fillId="0" borderId="1" xfId="0" applyFont="1" applyBorder="1" applyAlignment="1"/>
    <xf numFmtId="0" fontId="1" fillId="2" borderId="1" xfId="0" applyFont="1" applyFill="1" applyBorder="1" applyAlignment="1">
      <alignment wrapText="1"/>
    </xf>
    <xf numFmtId="0" fontId="1" fillId="0" borderId="0" xfId="0" applyFont="1" applyAlignment="1">
      <alignment wrapText="1"/>
    </xf>
    <xf numFmtId="0" fontId="1" fillId="0" borderId="1" xfId="0" applyFont="1" applyBorder="1" applyAlignment="1">
      <alignment wrapText="1"/>
    </xf>
    <xf numFmtId="0" fontId="1" fillId="2" borderId="1" xfId="0" applyFont="1" applyFill="1" applyBorder="1">
      <alignment vertical="center"/>
    </xf>
    <xf numFmtId="0" fontId="1" fillId="0" borderId="1" xfId="0" applyFont="1" applyBorder="1" applyAlignment="1">
      <alignment horizontal="center" vertical="center"/>
    </xf>
    <xf numFmtId="9" fontId="1" fillId="0" borderId="1"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0" xfId="0" quotePrefix="1" applyFont="1" applyFill="1" applyBorder="1" applyAlignment="1">
      <alignment horizontal="center" vertical="center"/>
    </xf>
    <xf numFmtId="0" fontId="1" fillId="4" borderId="11" xfId="0" quotePrefix="1" applyFont="1" applyFill="1" applyBorder="1" applyAlignment="1">
      <alignment horizontal="center"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0" borderId="6"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election activeCell="C10" sqref="C10"/>
    </sheetView>
  </sheetViews>
  <sheetFormatPr defaultRowHeight="13.5" x14ac:dyDescent="0.4"/>
  <cols>
    <col min="1" max="1" width="22.25" style="1" customWidth="1"/>
    <col min="2" max="2" width="9" style="1"/>
    <col min="3" max="3" width="32.5" style="1" customWidth="1"/>
    <col min="4" max="4" width="13" style="1" customWidth="1"/>
    <col min="5" max="5" width="11.25" style="1" bestFit="1" customWidth="1"/>
    <col min="6" max="16384" width="9" style="1"/>
  </cols>
  <sheetData>
    <row r="1" spans="1:7" x14ac:dyDescent="0.4">
      <c r="A1" s="1" t="s">
        <v>0</v>
      </c>
      <c r="B1" s="1" t="s">
        <v>21</v>
      </c>
      <c r="D1" s="1">
        <v>2025</v>
      </c>
      <c r="F1" s="1" t="s">
        <v>43</v>
      </c>
      <c r="G1" s="1">
        <v>2025</v>
      </c>
    </row>
    <row r="3" spans="1:7" x14ac:dyDescent="0.4">
      <c r="A3" s="1" t="s">
        <v>1</v>
      </c>
      <c r="B3" s="1" t="s">
        <v>2</v>
      </c>
      <c r="D3" s="27">
        <v>9.2999999999999999E-2</v>
      </c>
      <c r="F3" s="1">
        <v>9.5600000000000004E-2</v>
      </c>
      <c r="G3" s="27">
        <v>9.2999999999999999E-2</v>
      </c>
    </row>
    <row r="4" spans="1:7" x14ac:dyDescent="0.4">
      <c r="B4" s="1" t="s">
        <v>3</v>
      </c>
      <c r="D4" s="27">
        <v>34424</v>
      </c>
      <c r="F4" s="1">
        <v>35040</v>
      </c>
      <c r="G4" s="27">
        <v>34424</v>
      </c>
    </row>
    <row r="5" spans="1:7" x14ac:dyDescent="0.4">
      <c r="B5" s="1" t="s">
        <v>4</v>
      </c>
      <c r="D5" s="27">
        <v>33574</v>
      </c>
      <c r="F5" s="1">
        <v>34803</v>
      </c>
      <c r="G5" s="27">
        <v>33574</v>
      </c>
    </row>
    <row r="6" spans="1:7" x14ac:dyDescent="0.4">
      <c r="B6" s="1" t="s">
        <v>5</v>
      </c>
      <c r="D6" s="27">
        <v>650000</v>
      </c>
      <c r="F6" s="1">
        <v>650000</v>
      </c>
      <c r="G6" s="27">
        <v>650000</v>
      </c>
    </row>
    <row r="7" spans="1:7" x14ac:dyDescent="0.4">
      <c r="A7" s="1" t="s">
        <v>6</v>
      </c>
      <c r="B7" s="1" t="s">
        <v>2</v>
      </c>
      <c r="D7" s="27">
        <v>3.0200000000000001E-2</v>
      </c>
      <c r="F7" s="1">
        <v>3.1199999999999999E-2</v>
      </c>
      <c r="G7" s="27">
        <v>3.0200000000000001E-2</v>
      </c>
    </row>
    <row r="8" spans="1:7" x14ac:dyDescent="0.4">
      <c r="B8" s="1" t="s">
        <v>3</v>
      </c>
      <c r="D8" s="27">
        <v>11034</v>
      </c>
      <c r="F8" s="1">
        <v>11167</v>
      </c>
      <c r="G8" s="27">
        <v>11034</v>
      </c>
    </row>
    <row r="9" spans="1:7" x14ac:dyDescent="0.4">
      <c r="B9" s="1" t="s">
        <v>4</v>
      </c>
      <c r="D9" s="27">
        <v>10761</v>
      </c>
      <c r="F9" s="1">
        <v>11091</v>
      </c>
      <c r="G9" s="27">
        <v>10761</v>
      </c>
    </row>
    <row r="10" spans="1:7" x14ac:dyDescent="0.4">
      <c r="B10" s="1" t="s">
        <v>5</v>
      </c>
      <c r="D10" s="27">
        <v>240000</v>
      </c>
      <c r="F10" s="1">
        <v>220000</v>
      </c>
      <c r="G10" s="27">
        <v>240000</v>
      </c>
    </row>
    <row r="11" spans="1:7" x14ac:dyDescent="0.4">
      <c r="A11" s="1" t="s">
        <v>7</v>
      </c>
      <c r="B11" s="1" t="s">
        <v>2</v>
      </c>
      <c r="D11" s="27">
        <v>2.5600000000000001E-2</v>
      </c>
      <c r="F11" s="1">
        <v>2.64E-2</v>
      </c>
      <c r="G11" s="27">
        <v>2.5600000000000001E-2</v>
      </c>
    </row>
    <row r="12" spans="1:7" x14ac:dyDescent="0.4">
      <c r="B12" s="1" t="s">
        <v>3</v>
      </c>
      <c r="D12" s="27">
        <v>18784</v>
      </c>
      <c r="F12" s="1">
        <v>19389</v>
      </c>
      <c r="G12" s="27">
        <v>18784</v>
      </c>
    </row>
    <row r="13" spans="1:7" x14ac:dyDescent="0.4">
      <c r="B13" s="1" t="s">
        <v>5</v>
      </c>
      <c r="D13" s="27">
        <v>170000</v>
      </c>
      <c r="F13" s="1">
        <v>170000</v>
      </c>
      <c r="G13" s="27">
        <v>170000</v>
      </c>
    </row>
    <row r="15" spans="1:7" x14ac:dyDescent="0.4">
      <c r="A15" s="1" t="s">
        <v>66</v>
      </c>
      <c r="B15" s="1" t="s">
        <v>67</v>
      </c>
      <c r="D15" s="27">
        <v>0</v>
      </c>
      <c r="F15" s="1">
        <v>0</v>
      </c>
      <c r="G15" s="27">
        <v>0</v>
      </c>
    </row>
    <row r="16" spans="1:7" x14ac:dyDescent="0.4">
      <c r="B16" s="1" t="s">
        <v>68</v>
      </c>
      <c r="D16" s="27">
        <v>305000</v>
      </c>
      <c r="F16" s="1">
        <v>295000</v>
      </c>
      <c r="G16" s="27">
        <v>305000</v>
      </c>
    </row>
    <row r="17" spans="1:7" x14ac:dyDescent="0.4">
      <c r="B17" s="1" t="s">
        <v>69</v>
      </c>
      <c r="D17" s="27">
        <v>560000</v>
      </c>
      <c r="F17" s="1">
        <v>545000</v>
      </c>
      <c r="G17" s="27">
        <v>560000</v>
      </c>
    </row>
    <row r="19" spans="1:7" x14ac:dyDescent="0.4">
      <c r="A19" s="1" t="s">
        <v>8</v>
      </c>
    </row>
    <row r="20" spans="1:7" x14ac:dyDescent="0.4">
      <c r="A20" s="1" t="s">
        <v>9</v>
      </c>
      <c r="B20" s="1" t="s">
        <v>3</v>
      </c>
      <c r="C20" s="2" t="s">
        <v>30</v>
      </c>
      <c r="D20" s="1">
        <f>ROUNDUP(D4*0.7,0)</f>
        <v>24097</v>
      </c>
    </row>
    <row r="21" spans="1:7" x14ac:dyDescent="0.4">
      <c r="B21" s="1" t="s">
        <v>4</v>
      </c>
      <c r="C21" s="2" t="s">
        <v>31</v>
      </c>
      <c r="D21" s="1">
        <f>ROUNDUP(D5*0.7,0)</f>
        <v>23502</v>
      </c>
    </row>
    <row r="22" spans="1:7" x14ac:dyDescent="0.4">
      <c r="A22" s="1" t="s">
        <v>10</v>
      </c>
      <c r="B22" s="1" t="s">
        <v>3</v>
      </c>
      <c r="C22" s="2" t="s">
        <v>32</v>
      </c>
      <c r="D22" s="1">
        <f>ROUNDUP(D8*0.7,0)</f>
        <v>7724</v>
      </c>
    </row>
    <row r="23" spans="1:7" x14ac:dyDescent="0.4">
      <c r="B23" s="1" t="s">
        <v>4</v>
      </c>
      <c r="C23" s="2" t="s">
        <v>33</v>
      </c>
      <c r="D23" s="1">
        <f>ROUNDUP(D9*0.7,0)</f>
        <v>7533</v>
      </c>
    </row>
    <row r="24" spans="1:7" x14ac:dyDescent="0.4">
      <c r="A24" s="1" t="s">
        <v>14</v>
      </c>
      <c r="B24" s="1" t="s">
        <v>3</v>
      </c>
      <c r="C24" s="2" t="s">
        <v>34</v>
      </c>
      <c r="D24" s="1">
        <f>ROUNDUP(D12*0.7,0)</f>
        <v>13149</v>
      </c>
    </row>
    <row r="25" spans="1:7" x14ac:dyDescent="0.4">
      <c r="A25" s="1" t="s">
        <v>11</v>
      </c>
      <c r="B25" s="1" t="s">
        <v>3</v>
      </c>
      <c r="C25" s="2" t="s">
        <v>35</v>
      </c>
      <c r="D25" s="1">
        <f>ROUNDUP(D4*0.5,0)</f>
        <v>17212</v>
      </c>
    </row>
    <row r="26" spans="1:7" x14ac:dyDescent="0.4">
      <c r="B26" s="1" t="s">
        <v>4</v>
      </c>
      <c r="C26" s="2" t="s">
        <v>36</v>
      </c>
      <c r="D26" s="1">
        <f>ROUNDUP(D5*0.5,0)</f>
        <v>16787</v>
      </c>
    </row>
    <row r="27" spans="1:7" x14ac:dyDescent="0.4">
      <c r="A27" s="1" t="s">
        <v>12</v>
      </c>
      <c r="B27" s="1" t="s">
        <v>3</v>
      </c>
      <c r="C27" s="2" t="s">
        <v>27</v>
      </c>
      <c r="D27" s="1">
        <f>ROUNDUP(D8*0.5,0)</f>
        <v>5517</v>
      </c>
    </row>
    <row r="28" spans="1:7" x14ac:dyDescent="0.4">
      <c r="B28" s="1" t="s">
        <v>4</v>
      </c>
      <c r="C28" s="2" t="s">
        <v>22</v>
      </c>
      <c r="D28" s="1">
        <f>ROUNDUP(D9*0.5,0)</f>
        <v>5381</v>
      </c>
    </row>
    <row r="29" spans="1:7" x14ac:dyDescent="0.4">
      <c r="A29" s="1" t="s">
        <v>13</v>
      </c>
      <c r="B29" s="1" t="s">
        <v>3</v>
      </c>
      <c r="C29" s="2" t="s">
        <v>23</v>
      </c>
      <c r="D29" s="1">
        <f>ROUNDUP(D12*0.5,0)</f>
        <v>9392</v>
      </c>
    </row>
    <row r="30" spans="1:7" x14ac:dyDescent="0.4">
      <c r="A30" s="1" t="s">
        <v>15</v>
      </c>
      <c r="B30" s="1" t="s">
        <v>3</v>
      </c>
      <c r="C30" s="2" t="s">
        <v>24</v>
      </c>
      <c r="D30" s="1">
        <f>ROUNDUP(D4*0.2,0)</f>
        <v>6885</v>
      </c>
    </row>
    <row r="31" spans="1:7" x14ac:dyDescent="0.4">
      <c r="B31" s="1" t="s">
        <v>4</v>
      </c>
      <c r="C31" s="2" t="s">
        <v>25</v>
      </c>
      <c r="D31" s="1">
        <f>ROUNDUP(D5*0.2,0)</f>
        <v>6715</v>
      </c>
    </row>
    <row r="32" spans="1:7" x14ac:dyDescent="0.4">
      <c r="A32" s="1" t="s">
        <v>16</v>
      </c>
      <c r="B32" s="1" t="s">
        <v>3</v>
      </c>
      <c r="C32" s="2" t="s">
        <v>26</v>
      </c>
      <c r="D32" s="1">
        <f>ROUNDUP(D8*0.2,0)</f>
        <v>2207</v>
      </c>
    </row>
    <row r="33" spans="1:4" x14ac:dyDescent="0.4">
      <c r="B33" s="1" t="s">
        <v>4</v>
      </c>
      <c r="C33" s="2" t="s">
        <v>28</v>
      </c>
      <c r="D33" s="1">
        <f>ROUNDUP(D9*0.2,0)</f>
        <v>2153</v>
      </c>
    </row>
    <row r="34" spans="1:4" x14ac:dyDescent="0.4">
      <c r="A34" s="1" t="s">
        <v>17</v>
      </c>
      <c r="B34" s="1" t="s">
        <v>3</v>
      </c>
      <c r="C34" s="2" t="s">
        <v>29</v>
      </c>
      <c r="D34" s="1">
        <f>ROUNDUP(D12*0.2,0)</f>
        <v>3757</v>
      </c>
    </row>
    <row r="35" spans="1:4" x14ac:dyDescent="0.4">
      <c r="C35" s="2"/>
    </row>
    <row r="36" spans="1:4" x14ac:dyDescent="0.4">
      <c r="A36" s="1" t="s">
        <v>18</v>
      </c>
    </row>
    <row r="37" spans="1:4" x14ac:dyDescent="0.4">
      <c r="A37" s="1" t="s">
        <v>9</v>
      </c>
      <c r="B37" s="1" t="s">
        <v>3</v>
      </c>
      <c r="C37" s="2" t="s">
        <v>37</v>
      </c>
      <c r="D37" s="1">
        <f>ROUNDUP((D4-D20)*0.5,0)</f>
        <v>5164</v>
      </c>
    </row>
    <row r="38" spans="1:4" x14ac:dyDescent="0.4">
      <c r="A38" s="1" t="s">
        <v>10</v>
      </c>
      <c r="B38" s="1" t="s">
        <v>3</v>
      </c>
      <c r="C38" s="2" t="s">
        <v>38</v>
      </c>
      <c r="D38" s="1">
        <f>ROUNDUP((D8-D22)*0.5,0)</f>
        <v>1655</v>
      </c>
    </row>
    <row r="39" spans="1:4" x14ac:dyDescent="0.4">
      <c r="A39" s="1" t="s">
        <v>11</v>
      </c>
      <c r="B39" s="1" t="s">
        <v>3</v>
      </c>
      <c r="C39" s="2" t="s">
        <v>39</v>
      </c>
      <c r="D39" s="1">
        <f>ROUNDUP((D4-D25)*0.5,0)</f>
        <v>8606</v>
      </c>
    </row>
    <row r="40" spans="1:4" x14ac:dyDescent="0.4">
      <c r="A40" s="1" t="s">
        <v>12</v>
      </c>
      <c r="B40" s="1" t="s">
        <v>3</v>
      </c>
      <c r="C40" s="2" t="s">
        <v>40</v>
      </c>
      <c r="D40" s="1">
        <f>ROUNDUP((D8-D27)*0.5,0)</f>
        <v>2759</v>
      </c>
    </row>
    <row r="41" spans="1:4" x14ac:dyDescent="0.4">
      <c r="A41" s="1" t="s">
        <v>15</v>
      </c>
      <c r="B41" s="1" t="s">
        <v>3</v>
      </c>
      <c r="C41" s="2" t="s">
        <v>41</v>
      </c>
      <c r="D41" s="1">
        <f>ROUNDUP((D4-D30)*0.5,0)</f>
        <v>13770</v>
      </c>
    </row>
    <row r="42" spans="1:4" x14ac:dyDescent="0.4">
      <c r="A42" s="1" t="s">
        <v>16</v>
      </c>
      <c r="B42" s="1" t="s">
        <v>3</v>
      </c>
      <c r="C42" s="2" t="s">
        <v>42</v>
      </c>
      <c r="D42" s="1">
        <f>ROUNDUP((D8-D32)*0.5,0)</f>
        <v>4414</v>
      </c>
    </row>
    <row r="43" spans="1:4" x14ac:dyDescent="0.4">
      <c r="A43" s="1" t="s">
        <v>19</v>
      </c>
      <c r="B43" s="1" t="s">
        <v>3</v>
      </c>
      <c r="C43" s="2" t="s">
        <v>35</v>
      </c>
      <c r="D43" s="1">
        <f>ROUNDUP(D4*0.5,0)</f>
        <v>17212</v>
      </c>
    </row>
    <row r="44" spans="1:4" x14ac:dyDescent="0.4">
      <c r="A44" s="1" t="s">
        <v>20</v>
      </c>
      <c r="B44" s="1" t="s">
        <v>3</v>
      </c>
      <c r="C44" s="2" t="s">
        <v>27</v>
      </c>
      <c r="D44" s="1">
        <f>ROUNDUP(D8*0.5,0)</f>
        <v>5517</v>
      </c>
    </row>
  </sheetData>
  <phoneticPr fontId="2"/>
  <printOptions headings="1" gridLine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G8" sqref="G8"/>
    </sheetView>
  </sheetViews>
  <sheetFormatPr defaultRowHeight="13.5" x14ac:dyDescent="0.15"/>
  <cols>
    <col min="1" max="1" width="6.25" style="22" customWidth="1"/>
    <col min="2" max="2" width="14.25" style="22" customWidth="1"/>
    <col min="3" max="3" width="2.25" style="22" customWidth="1"/>
    <col min="4" max="4" width="17.375" style="25" customWidth="1"/>
    <col min="5" max="5" width="15" style="22" customWidth="1"/>
    <col min="6" max="6" width="14.875" style="22" customWidth="1"/>
    <col min="7" max="16384" width="9" style="22"/>
  </cols>
  <sheetData>
    <row r="1" spans="2:13" x14ac:dyDescent="0.15">
      <c r="D1" s="24"/>
      <c r="E1" s="22" t="s">
        <v>45</v>
      </c>
    </row>
    <row r="3" spans="2:13" x14ac:dyDescent="0.15">
      <c r="D3" s="25" t="s">
        <v>46</v>
      </c>
      <c r="E3" s="22" t="s">
        <v>75</v>
      </c>
      <c r="F3" s="22" t="s">
        <v>76</v>
      </c>
      <c r="G3" s="22" t="s">
        <v>77</v>
      </c>
      <c r="H3" s="22" t="s">
        <v>78</v>
      </c>
      <c r="I3" s="22" t="s">
        <v>79</v>
      </c>
      <c r="J3" s="22" t="s">
        <v>80</v>
      </c>
      <c r="K3" s="22" t="s">
        <v>81</v>
      </c>
      <c r="L3" s="22" t="s">
        <v>82</v>
      </c>
      <c r="M3" s="22" t="s">
        <v>83</v>
      </c>
    </row>
    <row r="5" spans="2:13" x14ac:dyDescent="0.15">
      <c r="B5" s="22" t="s">
        <v>47</v>
      </c>
      <c r="D5" s="26" t="str">
        <f>IF(入力欄!C7="","",入力欄!C7)</f>
        <v/>
      </c>
      <c r="E5" s="23" t="str">
        <f>IF(入力欄!D7="","",入力欄!D7)</f>
        <v/>
      </c>
      <c r="F5" s="23" t="str">
        <f>IF(入力欄!E7="","",入力欄!E7)</f>
        <v/>
      </c>
      <c r="G5" s="23" t="str">
        <f>IF(入力欄!F7="","",入力欄!F7)</f>
        <v/>
      </c>
      <c r="H5" s="23" t="str">
        <f>IF(入力欄!G7="","",入力欄!G7)</f>
        <v/>
      </c>
      <c r="I5" s="23" t="str">
        <f>IF(入力欄!H7="","",入力欄!H7)</f>
        <v/>
      </c>
      <c r="J5" s="23" t="str">
        <f>IF(入力欄!I7="","",入力欄!I7)</f>
        <v/>
      </c>
      <c r="K5" s="23" t="str">
        <f>IF(入力欄!J7="","",入力欄!J7)</f>
        <v/>
      </c>
      <c r="L5" s="23" t="str">
        <f>IF(入力欄!K7="","",入力欄!K7)</f>
        <v/>
      </c>
      <c r="M5" s="23" t="str">
        <f>IF(入力欄!L7="","",入力欄!L7)</f>
        <v/>
      </c>
    </row>
    <row r="6" spans="2:13" x14ac:dyDescent="0.15">
      <c r="B6" s="22" t="s">
        <v>48</v>
      </c>
      <c r="D6" s="25">
        <f>IF(D5&gt;64,0,IF(D5&lt;40,0,1))</f>
        <v>0</v>
      </c>
      <c r="E6" s="25">
        <f t="shared" ref="E6:M6" si="0">IF(E5&gt;64,0,IF(E5&lt;40,0,1))</f>
        <v>0</v>
      </c>
      <c r="F6" s="25">
        <f t="shared" si="0"/>
        <v>0</v>
      </c>
      <c r="G6" s="25">
        <f t="shared" si="0"/>
        <v>0</v>
      </c>
      <c r="H6" s="25">
        <f t="shared" si="0"/>
        <v>0</v>
      </c>
      <c r="I6" s="25">
        <f t="shared" si="0"/>
        <v>0</v>
      </c>
      <c r="J6" s="25">
        <f t="shared" si="0"/>
        <v>0</v>
      </c>
      <c r="K6" s="25">
        <f t="shared" si="0"/>
        <v>0</v>
      </c>
      <c r="L6" s="25">
        <f t="shared" si="0"/>
        <v>0</v>
      </c>
      <c r="M6" s="25">
        <f t="shared" si="0"/>
        <v>0</v>
      </c>
    </row>
    <row r="7" spans="2:13" x14ac:dyDescent="0.15">
      <c r="B7" s="22" t="s">
        <v>49</v>
      </c>
      <c r="D7" s="25">
        <f>IF(D5="",0,IF(D5&gt;5,0,1))</f>
        <v>0</v>
      </c>
      <c r="E7" s="25">
        <f t="shared" ref="E7:M7" si="1">IF(E5="",0,IF(E5&gt;5,0,1))</f>
        <v>0</v>
      </c>
      <c r="F7" s="25">
        <f t="shared" si="1"/>
        <v>0</v>
      </c>
      <c r="G7" s="25">
        <f t="shared" si="1"/>
        <v>0</v>
      </c>
      <c r="H7" s="25">
        <f t="shared" si="1"/>
        <v>0</v>
      </c>
      <c r="I7" s="25">
        <f t="shared" si="1"/>
        <v>0</v>
      </c>
      <c r="J7" s="25">
        <f t="shared" si="1"/>
        <v>0</v>
      </c>
      <c r="K7" s="25">
        <f t="shared" si="1"/>
        <v>0</v>
      </c>
      <c r="L7" s="25">
        <f t="shared" si="1"/>
        <v>0</v>
      </c>
      <c r="M7" s="25">
        <f t="shared" si="1"/>
        <v>0</v>
      </c>
    </row>
    <row r="9" spans="2:13" x14ac:dyDescent="0.15">
      <c r="B9" s="22" t="s">
        <v>50</v>
      </c>
      <c r="D9" s="25">
        <f>IF(入力欄!C8="",0,入力欄!C8)</f>
        <v>0</v>
      </c>
      <c r="E9" s="22">
        <f>IF(入力欄!D8="",0,入力欄!D8)</f>
        <v>0</v>
      </c>
      <c r="F9" s="22">
        <f>IF(入力欄!E8="",0,入力欄!E8)</f>
        <v>0</v>
      </c>
      <c r="G9" s="22">
        <f>IF(入力欄!F8="",0,入力欄!F8)</f>
        <v>0</v>
      </c>
      <c r="H9" s="22">
        <f>IF(入力欄!G8="",0,入力欄!G8)</f>
        <v>0</v>
      </c>
      <c r="I9" s="22">
        <f>IF(入力欄!H8="",0,入力欄!H8)</f>
        <v>0</v>
      </c>
      <c r="J9" s="22">
        <f>IF(入力欄!I8="",0,入力欄!I8)</f>
        <v>0</v>
      </c>
      <c r="K9" s="22">
        <f>IF(入力欄!J8="",0,入力欄!J8)</f>
        <v>0</v>
      </c>
      <c r="L9" s="22">
        <f>IF(入力欄!K8="",0,入力欄!K8)</f>
        <v>0</v>
      </c>
      <c r="M9" s="22">
        <f>IF(入力欄!L8="",0,入力欄!L8)</f>
        <v>0</v>
      </c>
    </row>
    <row r="10" spans="2:13" x14ac:dyDescent="0.15">
      <c r="B10" s="22" t="s">
        <v>51</v>
      </c>
      <c r="D10" s="25">
        <f>IF(入力欄!C9="",0,入力欄!C9)</f>
        <v>0</v>
      </c>
      <c r="E10" s="22">
        <f>IF(入力欄!D9="",0,入力欄!D9)</f>
        <v>0</v>
      </c>
      <c r="F10" s="22">
        <f>IF(入力欄!E9="",0,入力欄!E9)</f>
        <v>0</v>
      </c>
      <c r="G10" s="22">
        <f>IF(入力欄!F9="",0,入力欄!F9)</f>
        <v>0</v>
      </c>
      <c r="H10" s="22">
        <f>IF(入力欄!G9="",0,入力欄!G9)</f>
        <v>0</v>
      </c>
      <c r="I10" s="22">
        <f>IF(入力欄!H9="",0,入力欄!H9)</f>
        <v>0</v>
      </c>
      <c r="J10" s="22">
        <f>IF(入力欄!I9="",0,入力欄!I9)</f>
        <v>0</v>
      </c>
      <c r="K10" s="22">
        <f>IF(入力欄!J9="",0,入力欄!J9)</f>
        <v>0</v>
      </c>
      <c r="L10" s="22">
        <f>IF(入力欄!K9="",0,入力欄!K9)</f>
        <v>0</v>
      </c>
      <c r="M10" s="22">
        <f>IF(入力欄!L9="",0,入力欄!L9)</f>
        <v>0</v>
      </c>
    </row>
    <row r="11" spans="2:13" x14ac:dyDescent="0.15">
      <c r="B11" s="22" t="s">
        <v>53</v>
      </c>
      <c r="D11" s="25">
        <f>IF(入力欄!C10="",0,入力欄!C10)</f>
        <v>0</v>
      </c>
      <c r="E11" s="22">
        <f>IF(入力欄!D10="",0,入力欄!D10)</f>
        <v>0</v>
      </c>
      <c r="F11" s="22">
        <f>IF(入力欄!E10="",0,入力欄!E10)</f>
        <v>0</v>
      </c>
      <c r="G11" s="22">
        <f>IF(入力欄!F10="",0,入力欄!F10)</f>
        <v>0</v>
      </c>
      <c r="H11" s="22">
        <f>IF(入力欄!G10="",0,入力欄!G10)</f>
        <v>0</v>
      </c>
      <c r="I11" s="22">
        <f>IF(入力欄!H10="",0,入力欄!H10)</f>
        <v>0</v>
      </c>
      <c r="J11" s="22">
        <f>IF(入力欄!I10="",0,入力欄!I10)</f>
        <v>0</v>
      </c>
      <c r="K11" s="22">
        <f>IF(入力欄!J10="",0,入力欄!J10)</f>
        <v>0</v>
      </c>
      <c r="L11" s="22">
        <f>IF(入力欄!K10="",0,入力欄!K10)</f>
        <v>0</v>
      </c>
      <c r="M11" s="22">
        <f>IF(入力欄!L10="",0,入力欄!L10)</f>
        <v>0</v>
      </c>
    </row>
    <row r="12" spans="2:13" x14ac:dyDescent="0.15">
      <c r="B12" s="22" t="s">
        <v>54</v>
      </c>
      <c r="D12" s="25">
        <f>SUM(D9:D11)</f>
        <v>0</v>
      </c>
      <c r="E12" s="22">
        <f t="shared" ref="E12:M12" si="2">SUM(E9:E11)</f>
        <v>0</v>
      </c>
      <c r="F12" s="22">
        <f t="shared" si="2"/>
        <v>0</v>
      </c>
      <c r="G12" s="22">
        <f t="shared" si="2"/>
        <v>0</v>
      </c>
      <c r="H12" s="22">
        <f t="shared" si="2"/>
        <v>0</v>
      </c>
      <c r="I12" s="22">
        <f t="shared" si="2"/>
        <v>0</v>
      </c>
      <c r="J12" s="22">
        <f t="shared" si="2"/>
        <v>0</v>
      </c>
      <c r="K12" s="22">
        <f t="shared" si="2"/>
        <v>0</v>
      </c>
      <c r="L12" s="22">
        <f t="shared" si="2"/>
        <v>0</v>
      </c>
      <c r="M12" s="22">
        <f t="shared" si="2"/>
        <v>0</v>
      </c>
    </row>
    <row r="13" spans="2:13" x14ac:dyDescent="0.15">
      <c r="B13" s="22" t="s">
        <v>55</v>
      </c>
      <c r="D13" s="25">
        <f>IF(D5&lt;65,0,IF(D10&lt;150000,D10,150000))</f>
        <v>0</v>
      </c>
      <c r="E13" s="25">
        <f t="shared" ref="E13:M13" si="3">IF(E5&lt;65,0,IF(E10&lt;150000,E10,150000))</f>
        <v>0</v>
      </c>
      <c r="F13" s="25">
        <f t="shared" si="3"/>
        <v>0</v>
      </c>
      <c r="G13" s="25">
        <f t="shared" si="3"/>
        <v>0</v>
      </c>
      <c r="H13" s="25">
        <f t="shared" si="3"/>
        <v>0</v>
      </c>
      <c r="I13" s="25">
        <f t="shared" si="3"/>
        <v>0</v>
      </c>
      <c r="J13" s="25">
        <f t="shared" si="3"/>
        <v>0</v>
      </c>
      <c r="K13" s="25">
        <f t="shared" si="3"/>
        <v>0</v>
      </c>
      <c r="L13" s="25">
        <f t="shared" si="3"/>
        <v>0</v>
      </c>
      <c r="M13" s="25">
        <f t="shared" si="3"/>
        <v>0</v>
      </c>
    </row>
    <row r="14" spans="2:13" x14ac:dyDescent="0.15">
      <c r="B14" s="22" t="s">
        <v>56</v>
      </c>
      <c r="D14" s="25">
        <f>D12-D13</f>
        <v>0</v>
      </c>
      <c r="E14" s="22">
        <f t="shared" ref="E14:M14" si="4">E12-E13</f>
        <v>0</v>
      </c>
      <c r="F14" s="22">
        <f t="shared" si="4"/>
        <v>0</v>
      </c>
      <c r="G14" s="22">
        <f t="shared" si="4"/>
        <v>0</v>
      </c>
      <c r="H14" s="22">
        <f t="shared" si="4"/>
        <v>0</v>
      </c>
      <c r="I14" s="22">
        <f t="shared" si="4"/>
        <v>0</v>
      </c>
      <c r="J14" s="22">
        <f t="shared" si="4"/>
        <v>0</v>
      </c>
      <c r="K14" s="22">
        <f t="shared" si="4"/>
        <v>0</v>
      </c>
      <c r="L14" s="22">
        <f t="shared" si="4"/>
        <v>0</v>
      </c>
      <c r="M14" s="22">
        <f t="shared" si="4"/>
        <v>0</v>
      </c>
    </row>
    <row r="15" spans="2:13" x14ac:dyDescent="0.15">
      <c r="B15" s="22" t="s">
        <v>58</v>
      </c>
      <c r="D15" s="25">
        <f>IF(D9+D10-D13&gt;0,1,0)</f>
        <v>0</v>
      </c>
      <c r="E15" s="22">
        <f t="shared" ref="E15:M15" si="5">IF(E9+E10-E13&gt;0,1,0)</f>
        <v>0</v>
      </c>
      <c r="F15" s="22">
        <f t="shared" si="5"/>
        <v>0</v>
      </c>
      <c r="G15" s="22">
        <f t="shared" si="5"/>
        <v>0</v>
      </c>
      <c r="H15" s="22">
        <f t="shared" si="5"/>
        <v>0</v>
      </c>
      <c r="I15" s="22">
        <f t="shared" si="5"/>
        <v>0</v>
      </c>
      <c r="J15" s="22">
        <f t="shared" si="5"/>
        <v>0</v>
      </c>
      <c r="K15" s="22">
        <f t="shared" si="5"/>
        <v>0</v>
      </c>
      <c r="L15" s="22">
        <f t="shared" si="5"/>
        <v>0</v>
      </c>
      <c r="M15" s="22">
        <f t="shared" si="5"/>
        <v>0</v>
      </c>
    </row>
    <row r="16" spans="2:13" x14ac:dyDescent="0.15">
      <c r="B16" s="22" t="s">
        <v>52</v>
      </c>
      <c r="D16" s="25">
        <f>IF(D10="",0,MIN(D9,D10,100000))</f>
        <v>0</v>
      </c>
      <c r="E16" s="25">
        <f t="shared" ref="E16:M16" si="6">IF(E10="",0,MIN(E9,E10,100000))</f>
        <v>0</v>
      </c>
      <c r="F16" s="25">
        <f t="shared" si="6"/>
        <v>0</v>
      </c>
      <c r="G16" s="25">
        <f t="shared" si="6"/>
        <v>0</v>
      </c>
      <c r="H16" s="25">
        <f t="shared" si="6"/>
        <v>0</v>
      </c>
      <c r="I16" s="25">
        <f t="shared" si="6"/>
        <v>0</v>
      </c>
      <c r="J16" s="25">
        <f t="shared" si="6"/>
        <v>0</v>
      </c>
      <c r="K16" s="25">
        <f t="shared" si="6"/>
        <v>0</v>
      </c>
      <c r="L16" s="25">
        <f t="shared" si="6"/>
        <v>0</v>
      </c>
      <c r="M16" s="25">
        <f t="shared" si="6"/>
        <v>0</v>
      </c>
    </row>
    <row r="17" spans="1:13" x14ac:dyDescent="0.15">
      <c r="B17" s="22" t="s">
        <v>57</v>
      </c>
      <c r="D17" s="25">
        <f>MAX(D12-D16-IF(D12&lt;24000001,430000,IF(D12&lt;24500001,290000,IF(D12&lt;25000001,150000,0))),0)</f>
        <v>0</v>
      </c>
      <c r="E17" s="25">
        <f t="shared" ref="E17:M17" si="7">MAX(E12-E16-IF(E12&lt;24000001,430000,IF(E12&lt;24500001,290000,IF(E12&lt;25000001,150000,0))),0)</f>
        <v>0</v>
      </c>
      <c r="F17" s="25">
        <f t="shared" si="7"/>
        <v>0</v>
      </c>
      <c r="G17" s="25">
        <f t="shared" si="7"/>
        <v>0</v>
      </c>
      <c r="H17" s="25">
        <f t="shared" si="7"/>
        <v>0</v>
      </c>
      <c r="I17" s="25">
        <f t="shared" si="7"/>
        <v>0</v>
      </c>
      <c r="J17" s="25">
        <f t="shared" si="7"/>
        <v>0</v>
      </c>
      <c r="K17" s="25">
        <f t="shared" si="7"/>
        <v>0</v>
      </c>
      <c r="L17" s="25">
        <f t="shared" si="7"/>
        <v>0</v>
      </c>
      <c r="M17" s="25">
        <f t="shared" si="7"/>
        <v>0</v>
      </c>
    </row>
    <row r="18" spans="1:13" x14ac:dyDescent="0.15">
      <c r="B18" s="22" t="s">
        <v>59</v>
      </c>
      <c r="D18" s="25">
        <f>IF(D6=1,D17,0)</f>
        <v>0</v>
      </c>
      <c r="E18" s="22">
        <f t="shared" ref="E18:M18" si="8">IF(E6=1,E17,0)</f>
        <v>0</v>
      </c>
      <c r="F18" s="22">
        <f t="shared" si="8"/>
        <v>0</v>
      </c>
      <c r="G18" s="22">
        <f t="shared" si="8"/>
        <v>0</v>
      </c>
      <c r="H18" s="22">
        <f t="shared" si="8"/>
        <v>0</v>
      </c>
      <c r="I18" s="22">
        <f t="shared" si="8"/>
        <v>0</v>
      </c>
      <c r="J18" s="22">
        <f t="shared" si="8"/>
        <v>0</v>
      </c>
      <c r="K18" s="22">
        <f t="shared" si="8"/>
        <v>0</v>
      </c>
      <c r="L18" s="22">
        <f t="shared" si="8"/>
        <v>0</v>
      </c>
      <c r="M18" s="22">
        <f t="shared" si="8"/>
        <v>0</v>
      </c>
    </row>
    <row r="20" spans="1:13" x14ac:dyDescent="0.15">
      <c r="A20" s="22" t="s">
        <v>64</v>
      </c>
      <c r="D20" s="25" t="s">
        <v>70</v>
      </c>
      <c r="E20" s="22" t="s">
        <v>68</v>
      </c>
      <c r="F20" s="22" t="s">
        <v>69</v>
      </c>
    </row>
    <row r="21" spans="1:13" x14ac:dyDescent="0.15">
      <c r="B21" s="22" t="s">
        <v>65</v>
      </c>
      <c r="D21" s="25">
        <f>料率!D15</f>
        <v>0</v>
      </c>
      <c r="E21" s="22">
        <f>料率!D16</f>
        <v>305000</v>
      </c>
      <c r="F21" s="22">
        <f>料率!D17</f>
        <v>560000</v>
      </c>
    </row>
    <row r="22" spans="1:13" x14ac:dyDescent="0.15">
      <c r="B22" s="22" t="s">
        <v>72</v>
      </c>
      <c r="D22" s="25">
        <v>100000</v>
      </c>
      <c r="E22" s="22">
        <v>100000</v>
      </c>
      <c r="F22" s="22">
        <v>100000</v>
      </c>
    </row>
    <row r="23" spans="1:13" x14ac:dyDescent="0.15">
      <c r="B23" s="22" t="s">
        <v>73</v>
      </c>
      <c r="D23" s="25">
        <f>COUNT($D$5:$M$5)</f>
        <v>0</v>
      </c>
      <c r="E23" s="22">
        <f t="shared" ref="E23:F23" si="9">COUNT($D$5:$M$5)</f>
        <v>0</v>
      </c>
      <c r="F23" s="22">
        <f t="shared" si="9"/>
        <v>0</v>
      </c>
    </row>
    <row r="24" spans="1:13" x14ac:dyDescent="0.15">
      <c r="B24" s="22" t="s">
        <v>71</v>
      </c>
      <c r="D24" s="25">
        <f>SUM($D$15:$M$15)-1</f>
        <v>-1</v>
      </c>
      <c r="E24" s="22">
        <f t="shared" ref="E24:F24" si="10">SUM($D$15:$M$15)-1</f>
        <v>-1</v>
      </c>
      <c r="F24" s="22">
        <f t="shared" si="10"/>
        <v>-1</v>
      </c>
    </row>
    <row r="25" spans="1:13" x14ac:dyDescent="0.15">
      <c r="B25" s="22" t="s">
        <v>74</v>
      </c>
      <c r="D25" s="25">
        <f>430000+D21*D23+D22*D24</f>
        <v>330000</v>
      </c>
      <c r="E25" s="22">
        <f t="shared" ref="E25:F25" si="11">430000+E21*E23+E22*E24</f>
        <v>330000</v>
      </c>
      <c r="F25" s="22">
        <f t="shared" si="11"/>
        <v>330000</v>
      </c>
    </row>
    <row r="26" spans="1:13" x14ac:dyDescent="0.15">
      <c r="B26" s="22" t="s">
        <v>91</v>
      </c>
      <c r="D26" s="25">
        <f>SUM(D14:M14)</f>
        <v>0</v>
      </c>
    </row>
    <row r="27" spans="1:13" ht="31.5" customHeight="1" x14ac:dyDescent="0.15">
      <c r="B27" s="22" t="s">
        <v>84</v>
      </c>
      <c r="D27" s="25">
        <f>IF(D26&lt;=D25,7,IF(D26&lt;=E25,5,IF(D26&lt;=F25,2,0)))</f>
        <v>7</v>
      </c>
    </row>
    <row r="29" spans="1:13" x14ac:dyDescent="0.15">
      <c r="A29" s="22" t="s">
        <v>1</v>
      </c>
      <c r="B29" s="22" t="s">
        <v>60</v>
      </c>
      <c r="D29" s="25">
        <f>D17*料率!$D$3</f>
        <v>0</v>
      </c>
      <c r="E29" s="22">
        <f>E17*料率!$D$3</f>
        <v>0</v>
      </c>
      <c r="F29" s="22">
        <f>F17*料率!$D$3</f>
        <v>0</v>
      </c>
      <c r="G29" s="22">
        <f>G17*料率!$D$3</f>
        <v>0</v>
      </c>
      <c r="H29" s="22">
        <f>H17*料率!$D$3</f>
        <v>0</v>
      </c>
      <c r="I29" s="22">
        <f>I17*料率!$D$3</f>
        <v>0</v>
      </c>
      <c r="J29" s="22">
        <f>J17*料率!$D$3</f>
        <v>0</v>
      </c>
      <c r="K29" s="22">
        <f>K17*料率!$D$3</f>
        <v>0</v>
      </c>
      <c r="L29" s="22">
        <f>L17*料率!$D$3</f>
        <v>0</v>
      </c>
      <c r="M29" s="22">
        <f>M17*料率!$D$3</f>
        <v>0</v>
      </c>
    </row>
    <row r="30" spans="1:13" x14ac:dyDescent="0.15">
      <c r="B30" s="22" t="s">
        <v>61</v>
      </c>
      <c r="D30" s="25" t="str">
        <f>IF(D5="","",料率!$D$4)</f>
        <v/>
      </c>
      <c r="E30" s="22" t="str">
        <f>IF(E5="","",料率!$D$4)</f>
        <v/>
      </c>
      <c r="F30" s="22" t="str">
        <f>IF(F5="","",料率!$D$4)</f>
        <v/>
      </c>
      <c r="G30" s="22" t="str">
        <f>IF(G5="","",料率!$D$4)</f>
        <v/>
      </c>
      <c r="H30" s="22" t="str">
        <f>IF(H5="","",料率!$D$4)</f>
        <v/>
      </c>
      <c r="I30" s="22" t="str">
        <f>IF(I5="","",料率!$D$4)</f>
        <v/>
      </c>
      <c r="J30" s="22" t="str">
        <f>IF(J5="","",料率!$D$4)</f>
        <v/>
      </c>
      <c r="K30" s="22" t="str">
        <f>IF(K5="","",料率!$D$4)</f>
        <v/>
      </c>
      <c r="L30" s="22" t="str">
        <f>IF(L5="","",料率!$D$4)</f>
        <v/>
      </c>
      <c r="M30" s="22" t="str">
        <f>IF(M5="","",料率!$D$4)</f>
        <v/>
      </c>
    </row>
    <row r="31" spans="1:13" x14ac:dyDescent="0.15">
      <c r="B31" s="22" t="s">
        <v>62</v>
      </c>
      <c r="D31" s="25" t="str">
        <f>IF(D5="","",料率!$D$5)</f>
        <v/>
      </c>
      <c r="E31" s="22" t="str">
        <f>IF(E5="","",料率!$D$5)</f>
        <v/>
      </c>
      <c r="F31" s="22" t="str">
        <f>IF(F5="","",料率!$D$5)</f>
        <v/>
      </c>
      <c r="G31" s="22" t="str">
        <f>IF(G5="","",料率!$D$5)</f>
        <v/>
      </c>
      <c r="H31" s="22" t="str">
        <f>IF(H5="","",料率!$D$5)</f>
        <v/>
      </c>
      <c r="I31" s="22" t="str">
        <f>IF(I5="","",料率!$D$5)</f>
        <v/>
      </c>
      <c r="J31" s="22" t="str">
        <f>IF(J5="","",料率!$D$5)</f>
        <v/>
      </c>
      <c r="K31" s="22" t="str">
        <f>IF(K5="","",料率!$D$5)</f>
        <v/>
      </c>
      <c r="L31" s="22" t="str">
        <f>IF(L5="","",料率!$D$5)</f>
        <v/>
      </c>
      <c r="M31" s="22" t="str">
        <f>IF(M5="","",料率!$D$5)</f>
        <v/>
      </c>
    </row>
    <row r="32" spans="1:13" x14ac:dyDescent="0.15">
      <c r="B32" s="22" t="s">
        <v>63</v>
      </c>
      <c r="D32" s="25" t="str">
        <f>IF(D5="","",CHOOSE($D$27+D7+1,0,料率!$D$43,料率!$D$30,料率!$D$30+料率!$D$41,0,料率!$D$25,料率!$D$25+料率!$D$39,料率!$D$20,料率!$D$20+料率!$D$37))</f>
        <v/>
      </c>
      <c r="E32" s="22" t="str">
        <f>IF(E5="","",CHOOSE($D$27+E7+1,0,料率!$D$43,料率!$D$30,料率!$D$30+料率!$D$41,0,料率!$D$25,料率!$D$25+料率!$D$39,料率!$D$20,料率!$D$20+料率!$D$37))</f>
        <v/>
      </c>
      <c r="F32" s="22" t="str">
        <f>IF(F5="","",CHOOSE($D$27+F7+1,0,料率!$D$43,料率!$D$30,料率!$D$30+料率!$D$41,0,料率!$D$25,料率!$D$25+料率!$D$39,料率!$D$20,料率!$D$20+料率!$D$37))</f>
        <v/>
      </c>
      <c r="G32" s="22" t="str">
        <f>IF(G5="","",CHOOSE($D$27+G7+1,0,料率!$D$43,料率!$D$30,料率!$D$30+料率!$D$41,0,料率!$D$25,料率!$D$25+料率!$D$39,料率!$D$20,料率!$D$20+料率!$D$37))</f>
        <v/>
      </c>
      <c r="H32" s="22" t="str">
        <f>IF(H5="","",CHOOSE($D$27+H7+1,0,料率!$D$43,料率!$D$30,料率!$D$30+料率!$D$41,0,料率!$D$25,料率!$D$25+料率!$D$39,料率!$D$20,料率!$D$20+料率!$D$37))</f>
        <v/>
      </c>
      <c r="I32" s="22" t="str">
        <f>IF(I5="","",CHOOSE($D$27+I7+1,0,料率!$D$43,料率!$D$30,料率!$D$30+料率!$D$41,0,料率!$D$25,料率!$D$25+料率!$D$39,料率!$D$20,料率!$D$20+料率!$D$37))</f>
        <v/>
      </c>
      <c r="J32" s="22" t="str">
        <f>IF(J5="","",CHOOSE($D$27+J7+1,0,料率!$D$43,料率!$D$30,料率!$D$30+料率!$D$41,0,料率!$D$25,料率!$D$25+料率!$D$39,料率!$D$20,料率!$D$20+料率!$D$37))</f>
        <v/>
      </c>
      <c r="K32" s="22" t="str">
        <f>IF(K5="","",CHOOSE($D$27+K7+1,0,料率!$D$43,料率!$D$30,料率!$D$30+料率!$D$41,0,料率!$D$25,料率!$D$25+料率!$D$39,料率!$D$20,料率!$D$20+料率!$D$37))</f>
        <v/>
      </c>
      <c r="L32" s="22" t="str">
        <f>IF(L5="","",CHOOSE($D$27+L7+1,0,料率!$D$43,料率!$D$30,料率!$D$30+料率!$D$41,0,料率!$D$25,料率!$D$25+料率!$D$39,料率!$D$20,料率!$D$20+料率!$D$37))</f>
        <v/>
      </c>
      <c r="M32" s="22" t="str">
        <f>IF(M5="","",CHOOSE($D$27+M7+1,0,料率!$D$43,料率!$D$30,料率!$D$30+料率!$D$41,0,料率!$D$25,料率!$D$25+料率!$D$39,料率!$D$20,料率!$D$20+料率!$D$37))</f>
        <v/>
      </c>
    </row>
    <row r="33" spans="1:13" x14ac:dyDescent="0.15">
      <c r="B33" s="22" t="s">
        <v>85</v>
      </c>
      <c r="D33" s="25" t="str">
        <f>IF(D5="","",CHOOSE($D$27+1,0,0,料率!$D$31,0,0,料率!$D$26,0,料率!$D$21))</f>
        <v/>
      </c>
      <c r="E33" s="22" t="str">
        <f>IF(E5="","",CHOOSE($D$27+1,0,0,料率!$D$31,0,0,料率!$D$26,0,料率!$D$21))</f>
        <v/>
      </c>
      <c r="F33" s="22" t="str">
        <f>IF(F5="","",CHOOSE($D$27+1,0,0,料率!$D$31,0,0,料率!$D$26,0,料率!$D$21))</f>
        <v/>
      </c>
      <c r="G33" s="22" t="str">
        <f>IF(G5="","",CHOOSE($D$27+1,0,0,料率!$D$31,0,0,料率!$D$26,0,料率!$D$21))</f>
        <v/>
      </c>
      <c r="H33" s="22" t="str">
        <f>IF(H5="","",CHOOSE($D$27+1,0,0,料率!$D$31,0,0,料率!$D$26,0,料率!$D$21))</f>
        <v/>
      </c>
      <c r="I33" s="22" t="str">
        <f>IF(I5="","",CHOOSE($D$27+1,0,0,料率!$D$31,0,0,料率!$D$26,0,料率!$D$21))</f>
        <v/>
      </c>
      <c r="J33" s="22" t="str">
        <f>IF(J5="","",CHOOSE($D$27+1,0,0,料率!$D$31,0,0,料率!$D$26,0,料率!$D$21))</f>
        <v/>
      </c>
      <c r="K33" s="22" t="str">
        <f>IF(K5="","",CHOOSE($D$27+1,0,0,料率!$D$31,0,0,料率!$D$26,0,料率!$D$21))</f>
        <v/>
      </c>
      <c r="L33" s="22" t="str">
        <f>IF(L5="","",CHOOSE($D$27+1,0,0,料率!$D$31,0,0,料率!$D$26,0,料率!$D$21))</f>
        <v/>
      </c>
      <c r="M33" s="22" t="str">
        <f>IF(M5="","",CHOOSE($D$27+1,0,0,料率!$D$31,0,0,料率!$D$26,0,料率!$D$21))</f>
        <v/>
      </c>
    </row>
    <row r="34" spans="1:13" x14ac:dyDescent="0.15">
      <c r="A34" s="22" t="s">
        <v>6</v>
      </c>
      <c r="B34" s="22" t="s">
        <v>60</v>
      </c>
      <c r="D34" s="25">
        <f>D17*料率!$D$7</f>
        <v>0</v>
      </c>
      <c r="E34" s="22">
        <f>E17*料率!$D$7</f>
        <v>0</v>
      </c>
      <c r="F34" s="22">
        <f>F17*料率!$D$7</f>
        <v>0</v>
      </c>
      <c r="G34" s="22">
        <f>G17*料率!$D$7</f>
        <v>0</v>
      </c>
      <c r="H34" s="22">
        <f>H17*料率!$D$7</f>
        <v>0</v>
      </c>
      <c r="I34" s="22">
        <f>I17*料率!$D$7</f>
        <v>0</v>
      </c>
      <c r="J34" s="22">
        <f>J17*料率!$D$7</f>
        <v>0</v>
      </c>
      <c r="K34" s="22">
        <f>K17*料率!$D$7</f>
        <v>0</v>
      </c>
      <c r="L34" s="22">
        <f>L17*料率!$D$7</f>
        <v>0</v>
      </c>
      <c r="M34" s="22">
        <f>M17*料率!$D$7</f>
        <v>0</v>
      </c>
    </row>
    <row r="35" spans="1:13" x14ac:dyDescent="0.15">
      <c r="B35" s="22" t="s">
        <v>61</v>
      </c>
      <c r="D35" s="25" t="str">
        <f>IF(D5="","",料率!$D$8)</f>
        <v/>
      </c>
      <c r="E35" s="22" t="str">
        <f>IF(E5="","",料率!$D$8)</f>
        <v/>
      </c>
      <c r="F35" s="22" t="str">
        <f>IF(F5="","",料率!$D$8)</f>
        <v/>
      </c>
      <c r="G35" s="22" t="str">
        <f>IF(G5="","",料率!$D$8)</f>
        <v/>
      </c>
      <c r="H35" s="22" t="str">
        <f>IF(H5="","",料率!$D$8)</f>
        <v/>
      </c>
      <c r="I35" s="22" t="str">
        <f>IF(I5="","",料率!$D$8)</f>
        <v/>
      </c>
      <c r="J35" s="22" t="str">
        <f>IF(J5="","",料率!$D$8)</f>
        <v/>
      </c>
      <c r="K35" s="22" t="str">
        <f>IF(K5="","",料率!$D$8)</f>
        <v/>
      </c>
      <c r="L35" s="22" t="str">
        <f>IF(L5="","",料率!$D$8)</f>
        <v/>
      </c>
      <c r="M35" s="22" t="str">
        <f>IF(M5="","",料率!$D$8)</f>
        <v/>
      </c>
    </row>
    <row r="36" spans="1:13" x14ac:dyDescent="0.15">
      <c r="B36" s="22" t="s">
        <v>62</v>
      </c>
      <c r="D36" s="25" t="str">
        <f>IF(D5="","",料率!$D$9)</f>
        <v/>
      </c>
      <c r="E36" s="22" t="str">
        <f>IF(E5="","",料率!$D$9)</f>
        <v/>
      </c>
      <c r="F36" s="22" t="str">
        <f>IF(F5="","",料率!$D$9)</f>
        <v/>
      </c>
      <c r="G36" s="22" t="str">
        <f>IF(G5="","",料率!$D$9)</f>
        <v/>
      </c>
      <c r="H36" s="22" t="str">
        <f>IF(H5="","",料率!$D$9)</f>
        <v/>
      </c>
      <c r="I36" s="22" t="str">
        <f>IF(I5="","",料率!$D$9)</f>
        <v/>
      </c>
      <c r="J36" s="22" t="str">
        <f>IF(J5="","",料率!$D$9)</f>
        <v/>
      </c>
      <c r="K36" s="22" t="str">
        <f>IF(K5="","",料率!$D$9)</f>
        <v/>
      </c>
      <c r="L36" s="22" t="str">
        <f>IF(L5="","",料率!$D$9)</f>
        <v/>
      </c>
      <c r="M36" s="22" t="str">
        <f>IF(M5="","",料率!$D$9)</f>
        <v/>
      </c>
    </row>
    <row r="37" spans="1:13" x14ac:dyDescent="0.15">
      <c r="B37" s="22" t="s">
        <v>63</v>
      </c>
      <c r="D37" s="25" t="str">
        <f>IF(D5="","",CHOOSE(D7+$D$27+1,0,料率!$D$44,料率!$D$32,料率!$D$32+料率!$D$42,0,料率!$D$27,料率!$D$27+料率!$D$40,料率!$D$22,料率!$D$22+料率!$D$38))</f>
        <v/>
      </c>
      <c r="E37" s="22" t="str">
        <f>IF(E5="","",CHOOSE(E7+$D$27+1,0,料率!$D$44,料率!$D$32,料率!$D$32+料率!$D$42,0,料率!$D$27,料率!$D$27+料率!$D$40,料率!$D$22,料率!$D$22+料率!$D$38))</f>
        <v/>
      </c>
      <c r="F37" s="22" t="str">
        <f>IF(F5="","",CHOOSE(F7+$D$27+1,0,料率!$D$44,料率!$D$32,料率!$D$32+料率!$D$42,0,料率!$D$27,料率!$D$27+料率!$D$40,料率!$D$22,料率!$D$22+料率!$D$38))</f>
        <v/>
      </c>
      <c r="G37" s="22" t="str">
        <f>IF(G5="","",CHOOSE(G7+$D$27+1,0,料率!$D$44,料率!$D$32,料率!$D$32+料率!$D$42,0,料率!$D$27,料率!$D$27+料率!$D$40,料率!$D$22,料率!$D$22+料率!$D$38))</f>
        <v/>
      </c>
      <c r="H37" s="22" t="str">
        <f>IF(H5="","",CHOOSE(H7+$D$27+1,0,料率!$D$44,料率!$D$32,料率!$D$32+料率!$D$42,0,料率!$D$27,料率!$D$27+料率!$D$40,料率!$D$22,料率!$D$22+料率!$D$38))</f>
        <v/>
      </c>
      <c r="I37" s="22" t="str">
        <f>IF(I5="","",CHOOSE(I7+$D$27+1,0,料率!$D$44,料率!$D$32,料率!$D$32+料率!$D$42,0,料率!$D$27,料率!$D$27+料率!$D$40,料率!$D$22,料率!$D$22+料率!$D$38))</f>
        <v/>
      </c>
      <c r="J37" s="22" t="str">
        <f>IF(J5="","",CHOOSE(J7+$D$27+1,0,料率!$D$44,料率!$D$32,料率!$D$32+料率!$D$42,0,料率!$D$27,料率!$D$27+料率!$D$40,料率!$D$22,料率!$D$22+料率!$D$38))</f>
        <v/>
      </c>
      <c r="K37" s="22" t="str">
        <f>IF(K5="","",CHOOSE(K7+$D$27+1,0,料率!$D$44,料率!$D$32,料率!$D$32+料率!$D$42,0,料率!$D$27,料率!$D$27+料率!$D$40,料率!$D$22,料率!$D$22+料率!$D$38))</f>
        <v/>
      </c>
      <c r="L37" s="22" t="str">
        <f>IF(L5="","",CHOOSE(L7+$D$27+1,0,料率!$D$44,料率!$D$32,料率!$D$32+料率!$D$42,0,料率!$D$27,料率!$D$27+料率!$D$40,料率!$D$22,料率!$D$22+料率!$D$38))</f>
        <v/>
      </c>
      <c r="M37" s="22" t="str">
        <f>IF(M5="","",CHOOSE(M7+$D$27+1,0,料率!$D$44,料率!$D$32,料率!$D$32+料率!$D$42,0,料率!$D$27,料率!$D$27+料率!$D$40,料率!$D$22,料率!$D$22+料率!$D$38))</f>
        <v/>
      </c>
    </row>
    <row r="38" spans="1:13" x14ac:dyDescent="0.15">
      <c r="B38" s="22" t="s">
        <v>85</v>
      </c>
      <c r="D38" s="25" t="str">
        <f>IF(D5="","",CHOOSE($D$27+1,0,0,料率!$D$33,0,0,料率!$D$28,0,料率!$D$23))</f>
        <v/>
      </c>
      <c r="E38" s="22" t="str">
        <f>IF(E5="","",CHOOSE($D$27+1,0,0,料率!$D$33,0,0,料率!$D$28,0,料率!$D$23))</f>
        <v/>
      </c>
      <c r="F38" s="22" t="str">
        <f>IF(F5="","",CHOOSE($D$27+1,0,0,料率!$D$33,0,0,料率!$D$28,0,料率!$D$23))</f>
        <v/>
      </c>
      <c r="G38" s="22" t="str">
        <f>IF(G5="","",CHOOSE($D$27+1,0,0,料率!$D$33,0,0,料率!$D$28,0,料率!$D$23))</f>
        <v/>
      </c>
      <c r="H38" s="22" t="str">
        <f>IF(H5="","",CHOOSE($D$27+1,0,0,料率!$D$33,0,0,料率!$D$28,0,料率!$D$23))</f>
        <v/>
      </c>
      <c r="I38" s="22" t="str">
        <f>IF(I5="","",CHOOSE($D$27+1,0,0,料率!$D$33,0,0,料率!$D$28,0,料率!$D$23))</f>
        <v/>
      </c>
      <c r="J38" s="22" t="str">
        <f>IF(J5="","",CHOOSE($D$27+1,0,0,料率!$D$33,0,0,料率!$D$28,0,料率!$D$23))</f>
        <v/>
      </c>
      <c r="K38" s="22" t="str">
        <f>IF(K5="","",CHOOSE($D$27+1,0,0,料率!$D$33,0,0,料率!$D$28,0,料率!$D$23))</f>
        <v/>
      </c>
      <c r="L38" s="22" t="str">
        <f>IF(L5="","",CHOOSE($D$27+1,0,0,料率!$D$33,0,0,料率!$D$28,0,料率!$D$23))</f>
        <v/>
      </c>
      <c r="M38" s="22" t="str">
        <f>IF(M5="","",CHOOSE($D$27+1,0,0,料率!$D$33,0,0,料率!$D$28,0,料率!$D$23))</f>
        <v/>
      </c>
    </row>
    <row r="39" spans="1:13" x14ac:dyDescent="0.15">
      <c r="A39" s="22" t="s">
        <v>7</v>
      </c>
      <c r="B39" s="22" t="s">
        <v>60</v>
      </c>
      <c r="D39" s="25">
        <f>D18*料率!$D$11</f>
        <v>0</v>
      </c>
      <c r="E39" s="22">
        <f>E18*料率!$D$11</f>
        <v>0</v>
      </c>
      <c r="F39" s="22">
        <f>F18*料率!$D$11</f>
        <v>0</v>
      </c>
      <c r="G39" s="22">
        <f>G18*料率!$D$11</f>
        <v>0</v>
      </c>
      <c r="H39" s="22">
        <f>H18*料率!$D$11</f>
        <v>0</v>
      </c>
      <c r="I39" s="22">
        <f>I18*料率!$D$11</f>
        <v>0</v>
      </c>
      <c r="J39" s="22">
        <f>J18*料率!$D$11</f>
        <v>0</v>
      </c>
      <c r="K39" s="22">
        <f>K18*料率!$D$11</f>
        <v>0</v>
      </c>
      <c r="L39" s="22">
        <f>L18*料率!$D$11</f>
        <v>0</v>
      </c>
      <c r="M39" s="22">
        <f>M18*料率!$D$11</f>
        <v>0</v>
      </c>
    </row>
    <row r="40" spans="1:13" x14ac:dyDescent="0.15">
      <c r="B40" s="22" t="s">
        <v>61</v>
      </c>
      <c r="D40" s="25" t="str">
        <f>IF(D6=0,"",料率!$D$12)</f>
        <v/>
      </c>
      <c r="E40" s="22" t="str">
        <f>IF(E6=0,"",料率!$D$12)</f>
        <v/>
      </c>
      <c r="F40" s="22" t="str">
        <f>IF(F6=0,"",料率!$D$12)</f>
        <v/>
      </c>
      <c r="G40" s="22" t="str">
        <f>IF(G6=0,"",料率!$D$12)</f>
        <v/>
      </c>
      <c r="H40" s="22" t="str">
        <f>IF(H6=0,"",料率!$D$12)</f>
        <v/>
      </c>
      <c r="I40" s="22" t="str">
        <f>IF(I6=0,"",料率!$D$12)</f>
        <v/>
      </c>
      <c r="J40" s="22" t="str">
        <f>IF(J6=0,"",料率!$D$12)</f>
        <v/>
      </c>
      <c r="K40" s="22" t="str">
        <f>IF(K6=0,"",料率!$D$12)</f>
        <v/>
      </c>
      <c r="L40" s="22" t="str">
        <f>IF(L6=0,"",料率!$D$12)</f>
        <v/>
      </c>
      <c r="M40" s="22" t="str">
        <f>IF(M6=0,"",料率!$D$12)</f>
        <v/>
      </c>
    </row>
    <row r="41" spans="1:13" x14ac:dyDescent="0.15">
      <c r="B41" s="22" t="s">
        <v>63</v>
      </c>
      <c r="D41" s="25" t="str">
        <f>IF(D6=0,"",CHOOSE($D$27+1,0,0,料率!$D$34,0,0,料率!$D$29,0,料率!$D$24))</f>
        <v/>
      </c>
      <c r="E41" s="22" t="str">
        <f>IF(E6=0,"",CHOOSE($D$27+1,0,0,料率!$D$34,0,0,料率!$D$29,0,料率!$D$24))</f>
        <v/>
      </c>
      <c r="F41" s="22" t="str">
        <f>IF(F6=0,"",CHOOSE($D$27+1,0,0,料率!$D$34,0,0,料率!$D$29,0,料率!$D$24))</f>
        <v/>
      </c>
      <c r="G41" s="22" t="str">
        <f>IF(G6=0,"",CHOOSE($D$27+1,0,0,料率!$D$34,0,0,料率!$D$29,0,料率!$D$24))</f>
        <v/>
      </c>
      <c r="H41" s="22" t="str">
        <f>IF(H6=0,"",CHOOSE($D$27+1,0,0,料率!$D$34,0,0,料率!$D$29,0,料率!$D$24))</f>
        <v/>
      </c>
      <c r="I41" s="22" t="str">
        <f>IF(I6=0,"",CHOOSE($D$27+1,0,0,料率!$D$34,0,0,料率!$D$29,0,料率!$D$24))</f>
        <v/>
      </c>
      <c r="J41" s="22" t="str">
        <f>IF(J6=0,"",CHOOSE($D$27+1,0,0,料率!$D$34,0,0,料率!$D$29,0,料率!$D$24))</f>
        <v/>
      </c>
      <c r="K41" s="22" t="str">
        <f>IF(K6=0,"",CHOOSE($D$27+1,0,0,料率!$D$34,0,0,料率!$D$29,0,料率!$D$24))</f>
        <v/>
      </c>
      <c r="L41" s="22" t="str">
        <f>IF(L6=0,"",CHOOSE($D$27+1,0,0,料率!$D$34,0,0,料率!$D$29,0,料率!$D$24))</f>
        <v/>
      </c>
      <c r="M41" s="22" t="str">
        <f>IF(M6=0,"",CHOOSE($D$27+1,0,0,料率!$D$34,0,0,料率!$D$29,0,料率!$D$24))</f>
        <v/>
      </c>
    </row>
    <row r="43" spans="1:13" x14ac:dyDescent="0.15">
      <c r="A43" s="22" t="s">
        <v>86</v>
      </c>
      <c r="D43" s="25" t="s">
        <v>1</v>
      </c>
      <c r="E43" s="22" t="s">
        <v>6</v>
      </c>
      <c r="F43" s="22" t="s">
        <v>7</v>
      </c>
    </row>
    <row r="44" spans="1:13" x14ac:dyDescent="0.15">
      <c r="B44" s="22" t="s">
        <v>57</v>
      </c>
      <c r="D44" s="25">
        <f>SUM(D17:M17)</f>
        <v>0</v>
      </c>
      <c r="E44" s="22">
        <f>D44</f>
        <v>0</v>
      </c>
      <c r="F44" s="22">
        <f>SUM(D18:M18)</f>
        <v>0</v>
      </c>
    </row>
    <row r="45" spans="1:13" x14ac:dyDescent="0.15">
      <c r="B45" s="22" t="s">
        <v>73</v>
      </c>
      <c r="D45" s="25">
        <f>COUNT(D5:M5)</f>
        <v>0</v>
      </c>
      <c r="E45" s="22">
        <f>D45</f>
        <v>0</v>
      </c>
      <c r="F45" s="22">
        <f>SUM(D6:M6)</f>
        <v>0</v>
      </c>
    </row>
    <row r="46" spans="1:13" x14ac:dyDescent="0.15">
      <c r="B46" s="22" t="s">
        <v>60</v>
      </c>
      <c r="D46" s="25">
        <f>ROUNDDOWN(D44*料率!D3,)</f>
        <v>0</v>
      </c>
      <c r="E46" s="22">
        <f>ROUNDDOWN(E44*料率!D7,)</f>
        <v>0</v>
      </c>
      <c r="F46" s="22">
        <f>ROUNDDOWN(F44*料率!D11,)</f>
        <v>0</v>
      </c>
    </row>
    <row r="47" spans="1:13" x14ac:dyDescent="0.15">
      <c r="B47" s="22" t="s">
        <v>61</v>
      </c>
      <c r="D47" s="25">
        <f>SUM(D30:M30)</f>
        <v>0</v>
      </c>
      <c r="E47" s="22">
        <f>SUM(D35:M35)</f>
        <v>0</v>
      </c>
      <c r="F47" s="22">
        <f>SUM(D40:M40)</f>
        <v>0</v>
      </c>
    </row>
    <row r="48" spans="1:13" x14ac:dyDescent="0.15">
      <c r="B48" s="22" t="s">
        <v>62</v>
      </c>
      <c r="D48" s="25">
        <f>MAX(D31:M31)</f>
        <v>0</v>
      </c>
      <c r="E48" s="22">
        <f>MAX(D36:M36)</f>
        <v>0</v>
      </c>
    </row>
    <row r="49" spans="2:6" x14ac:dyDescent="0.15">
      <c r="B49" s="22" t="s">
        <v>63</v>
      </c>
      <c r="D49" s="25">
        <f>SUM(D32:M32)</f>
        <v>0</v>
      </c>
      <c r="E49" s="22">
        <f>SUM(D37:M37)</f>
        <v>0</v>
      </c>
      <c r="F49" s="22">
        <f>SUM(D41:M41)</f>
        <v>0</v>
      </c>
    </row>
    <row r="50" spans="2:6" x14ac:dyDescent="0.15">
      <c r="B50" s="22" t="s">
        <v>85</v>
      </c>
      <c r="D50" s="25">
        <f>MAX(D33:M33)</f>
        <v>0</v>
      </c>
      <c r="E50" s="22">
        <f>MAX(D38:M38)</f>
        <v>0</v>
      </c>
    </row>
    <row r="51" spans="2:6" x14ac:dyDescent="0.15">
      <c r="B51" s="22" t="s">
        <v>87</v>
      </c>
    </row>
    <row r="52" spans="2:6" x14ac:dyDescent="0.15">
      <c r="B52" s="22" t="s">
        <v>88</v>
      </c>
      <c r="D52" s="25">
        <f>MAX(D46+D47+D48-D49-D50-D51-料率!D6,0)</f>
        <v>0</v>
      </c>
      <c r="E52" s="22">
        <f>MAX(E46+E47+E48-E49-E50-E51-料率!D10,0)</f>
        <v>0</v>
      </c>
      <c r="F52" s="22">
        <f>MAX(F46+F47-F49-F51-料率!D13,0)</f>
        <v>0</v>
      </c>
    </row>
    <row r="53" spans="2:6" x14ac:dyDescent="0.15">
      <c r="B53" s="22" t="s">
        <v>89</v>
      </c>
      <c r="D53" s="25">
        <f>MIN(D46+D47+D48-D49-D50-D51,料率!D6)</f>
        <v>0</v>
      </c>
      <c r="E53" s="22">
        <f>MIN(E46+E47+E48-E49-E50-E51,料率!D10)</f>
        <v>0</v>
      </c>
      <c r="F53" s="22">
        <f>MIN(F46+F47-F49-F51,料率!D13)</f>
        <v>0</v>
      </c>
    </row>
    <row r="54" spans="2:6" x14ac:dyDescent="0.15">
      <c r="B54" s="22" t="s">
        <v>90</v>
      </c>
    </row>
    <row r="55" spans="2:6" x14ac:dyDescent="0.15">
      <c r="B55" s="22" t="s">
        <v>44</v>
      </c>
      <c r="D55" s="25">
        <f>SUM(D53:F53)</f>
        <v>0</v>
      </c>
    </row>
  </sheetData>
  <phoneticPr fontId="2"/>
  <pageMargins left="0.23622047244094491" right="0.23622047244094491"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0"/>
  <sheetViews>
    <sheetView showGridLines="0" showRowColHeaders="0" tabSelected="1" zoomScaleNormal="100" workbookViewId="0">
      <selection activeCell="C7" sqref="C7"/>
    </sheetView>
  </sheetViews>
  <sheetFormatPr defaultRowHeight="13.5" x14ac:dyDescent="0.4"/>
  <cols>
    <col min="1" max="1" width="9" style="1"/>
    <col min="2" max="12" width="13.875" style="1" customWidth="1"/>
    <col min="13" max="16384" width="9" style="1"/>
  </cols>
  <sheetData>
    <row r="1" spans="2:12" ht="23.1" customHeight="1" x14ac:dyDescent="0.4">
      <c r="B1" s="1" t="s">
        <v>146</v>
      </c>
    </row>
    <row r="2" spans="2:12" ht="23.1" customHeight="1" x14ac:dyDescent="0.4"/>
    <row r="3" spans="2:12" ht="23.1" customHeight="1" x14ac:dyDescent="0.4">
      <c r="B3" s="3" t="s">
        <v>44</v>
      </c>
      <c r="C3" s="4">
        <f>計算!D55</f>
        <v>0</v>
      </c>
      <c r="D3" s="1" t="s">
        <v>92</v>
      </c>
      <c r="E3" s="3" t="s">
        <v>93</v>
      </c>
      <c r="F3" s="4">
        <f>ROUNDDOWN(C3/12,)</f>
        <v>0</v>
      </c>
      <c r="G3" s="1" t="s">
        <v>92</v>
      </c>
    </row>
    <row r="4" spans="2:12" ht="23.1" customHeight="1" x14ac:dyDescent="0.4"/>
    <row r="5" spans="2:12" ht="23.1" customHeight="1" x14ac:dyDescent="0.4">
      <c r="B5" s="1" t="s">
        <v>94</v>
      </c>
    </row>
    <row r="6" spans="2:12" ht="23.1" customHeight="1" x14ac:dyDescent="0.4">
      <c r="B6" s="5"/>
      <c r="C6" s="6" t="s">
        <v>46</v>
      </c>
      <c r="D6" s="6" t="s">
        <v>75</v>
      </c>
      <c r="E6" s="6" t="s">
        <v>76</v>
      </c>
      <c r="F6" s="6" t="s">
        <v>77</v>
      </c>
      <c r="G6" s="6" t="s">
        <v>78</v>
      </c>
      <c r="H6" s="6" t="s">
        <v>79</v>
      </c>
      <c r="I6" s="6" t="s">
        <v>80</v>
      </c>
      <c r="J6" s="6" t="s">
        <v>81</v>
      </c>
      <c r="K6" s="6" t="s">
        <v>82</v>
      </c>
      <c r="L6" s="6" t="s">
        <v>83</v>
      </c>
    </row>
    <row r="7" spans="2:12" ht="23.1" customHeight="1" x14ac:dyDescent="0.4">
      <c r="B7" s="7" t="s">
        <v>47</v>
      </c>
      <c r="C7" s="8"/>
      <c r="D7" s="8"/>
      <c r="E7" s="8"/>
      <c r="F7" s="8"/>
      <c r="G7" s="8"/>
      <c r="H7" s="8"/>
      <c r="I7" s="8"/>
      <c r="J7" s="8"/>
      <c r="K7" s="8"/>
      <c r="L7" s="8"/>
    </row>
    <row r="8" spans="2:12" ht="23.1" customHeight="1" x14ac:dyDescent="0.4">
      <c r="B8" s="7" t="s">
        <v>50</v>
      </c>
      <c r="C8" s="9"/>
      <c r="D8" s="9"/>
      <c r="E8" s="9"/>
      <c r="F8" s="9"/>
      <c r="G8" s="9"/>
      <c r="H8" s="9"/>
      <c r="I8" s="9"/>
      <c r="J8" s="9"/>
      <c r="K8" s="9"/>
      <c r="L8" s="9"/>
    </row>
    <row r="9" spans="2:12" ht="23.1" customHeight="1" x14ac:dyDescent="0.4">
      <c r="B9" s="7" t="s">
        <v>51</v>
      </c>
      <c r="C9" s="9"/>
      <c r="D9" s="9"/>
      <c r="E9" s="9"/>
      <c r="F9" s="9"/>
      <c r="G9" s="9"/>
      <c r="H9" s="9"/>
      <c r="I9" s="9"/>
      <c r="J9" s="9"/>
      <c r="K9" s="9"/>
      <c r="L9" s="9"/>
    </row>
    <row r="10" spans="2:12" ht="23.1" customHeight="1" x14ac:dyDescent="0.4">
      <c r="B10" s="7" t="s">
        <v>53</v>
      </c>
      <c r="C10" s="9"/>
      <c r="D10" s="9"/>
      <c r="E10" s="9"/>
      <c r="F10" s="9"/>
      <c r="G10" s="9"/>
      <c r="H10" s="9"/>
      <c r="I10" s="9"/>
      <c r="J10" s="9"/>
      <c r="K10" s="9"/>
      <c r="L10" s="9"/>
    </row>
    <row r="11" spans="2:12" ht="23.1" customHeight="1" x14ac:dyDescent="0.4"/>
    <row r="12" spans="2:12" ht="23.1" customHeight="1" x14ac:dyDescent="0.4">
      <c r="B12" s="1" t="s">
        <v>95</v>
      </c>
    </row>
    <row r="13" spans="2:12" ht="23.1" customHeight="1" x14ac:dyDescent="0.4">
      <c r="B13" s="10" t="s">
        <v>96</v>
      </c>
    </row>
    <row r="14" spans="2:12" ht="23.1" customHeight="1" x14ac:dyDescent="0.4">
      <c r="B14" s="10" t="s">
        <v>97</v>
      </c>
    </row>
    <row r="15" spans="2:12" ht="23.1" customHeight="1" x14ac:dyDescent="0.4">
      <c r="B15" s="1" t="s">
        <v>98</v>
      </c>
    </row>
    <row r="16" spans="2:12" ht="23.1" customHeight="1" x14ac:dyDescent="0.4">
      <c r="B16" s="1" t="s">
        <v>99</v>
      </c>
    </row>
    <row r="17" spans="2:9" ht="23.1" customHeight="1" x14ac:dyDescent="0.4">
      <c r="B17" s="1" t="s">
        <v>100</v>
      </c>
    </row>
    <row r="18" spans="2:9" ht="23.1" customHeight="1" x14ac:dyDescent="0.4">
      <c r="B18" s="1" t="s">
        <v>101</v>
      </c>
    </row>
    <row r="19" spans="2:9" ht="23.1" customHeight="1" x14ac:dyDescent="0.4">
      <c r="B19" s="1" t="s">
        <v>102</v>
      </c>
    </row>
    <row r="20" spans="2:9" ht="23.1" customHeight="1" x14ac:dyDescent="0.4">
      <c r="B20" s="1" t="s">
        <v>103</v>
      </c>
    </row>
    <row r="21" spans="2:9" ht="23.1" customHeight="1" x14ac:dyDescent="0.4">
      <c r="B21" s="1" t="s">
        <v>104</v>
      </c>
    </row>
    <row r="22" spans="2:9" ht="23.1" customHeight="1" x14ac:dyDescent="0.4">
      <c r="B22" s="1" t="s">
        <v>105</v>
      </c>
    </row>
    <row r="23" spans="2:9" ht="23.1" customHeight="1" x14ac:dyDescent="0.4">
      <c r="B23" s="1" t="s">
        <v>106</v>
      </c>
    </row>
    <row r="24" spans="2:9" ht="23.1" customHeight="1" x14ac:dyDescent="0.4"/>
    <row r="25" spans="2:9" ht="23.1" customHeight="1" x14ac:dyDescent="0.4">
      <c r="B25" s="1" t="s">
        <v>107</v>
      </c>
    </row>
    <row r="26" spans="2:9" ht="23.1" customHeight="1" x14ac:dyDescent="0.4"/>
    <row r="27" spans="2:9" ht="23.1" customHeight="1" x14ac:dyDescent="0.4">
      <c r="B27" s="11" t="s">
        <v>142</v>
      </c>
      <c r="C27" s="12"/>
      <c r="D27" s="13"/>
      <c r="E27" s="30" t="s">
        <v>108</v>
      </c>
      <c r="F27" s="31"/>
      <c r="G27" s="31"/>
      <c r="H27" s="31"/>
      <c r="I27" s="32"/>
    </row>
    <row r="28" spans="2:9" ht="23.1" customHeight="1" x14ac:dyDescent="0.4">
      <c r="B28" s="14" t="s">
        <v>109</v>
      </c>
      <c r="C28" s="15"/>
      <c r="D28" s="16"/>
      <c r="E28" s="33"/>
      <c r="F28" s="34"/>
      <c r="G28" s="34"/>
      <c r="H28" s="34"/>
      <c r="I28" s="35"/>
    </row>
    <row r="29" spans="2:9" ht="23.1" customHeight="1" x14ac:dyDescent="0.4">
      <c r="B29" s="11" t="s">
        <v>142</v>
      </c>
      <c r="C29" s="12"/>
      <c r="D29" s="13"/>
      <c r="E29" s="30" t="s">
        <v>110</v>
      </c>
      <c r="F29" s="31"/>
      <c r="G29" s="31"/>
      <c r="H29" s="31"/>
      <c r="I29" s="32"/>
    </row>
    <row r="30" spans="2:9" ht="23.1" customHeight="1" x14ac:dyDescent="0.4">
      <c r="B30" s="14" t="s">
        <v>111</v>
      </c>
      <c r="C30" s="15"/>
      <c r="D30" s="16"/>
      <c r="E30" s="33"/>
      <c r="F30" s="34"/>
      <c r="G30" s="34"/>
      <c r="H30" s="34"/>
      <c r="I30" s="35"/>
    </row>
    <row r="31" spans="2:9" ht="23.1" customHeight="1" x14ac:dyDescent="0.4">
      <c r="B31" s="11" t="s">
        <v>143</v>
      </c>
      <c r="C31" s="12"/>
      <c r="D31" s="13"/>
      <c r="E31" s="30" t="s">
        <v>147</v>
      </c>
      <c r="F31" s="31"/>
      <c r="G31" s="31"/>
      <c r="H31" s="31"/>
      <c r="I31" s="32"/>
    </row>
    <row r="32" spans="2:9" ht="23.1" customHeight="1" x14ac:dyDescent="0.4">
      <c r="B32" s="14" t="s">
        <v>112</v>
      </c>
      <c r="C32" s="15"/>
      <c r="D32" s="16"/>
      <c r="E32" s="33"/>
      <c r="F32" s="34"/>
      <c r="G32" s="34"/>
      <c r="H32" s="34"/>
      <c r="I32" s="35"/>
    </row>
    <row r="33" spans="2:9" ht="23.1" customHeight="1" x14ac:dyDescent="0.4"/>
    <row r="34" spans="2:9" ht="23.1" customHeight="1" x14ac:dyDescent="0.4">
      <c r="B34" s="1" t="s">
        <v>113</v>
      </c>
    </row>
    <row r="35" spans="2:9" ht="23.1" customHeight="1" x14ac:dyDescent="0.4">
      <c r="B35" s="10" t="s">
        <v>114</v>
      </c>
    </row>
    <row r="36" spans="2:9" ht="23.1" customHeight="1" x14ac:dyDescent="0.4"/>
    <row r="37" spans="2:9" ht="23.1" customHeight="1" x14ac:dyDescent="0.4">
      <c r="B37" s="36" t="s">
        <v>115</v>
      </c>
      <c r="C37" s="36"/>
      <c r="D37" s="36"/>
      <c r="E37" s="36"/>
      <c r="F37" s="36"/>
      <c r="G37" s="36"/>
      <c r="H37" s="36"/>
      <c r="I37" s="36"/>
    </row>
    <row r="38" spans="2:9" ht="23.1" customHeight="1" x14ac:dyDescent="0.4">
      <c r="B38" s="17"/>
      <c r="C38" s="36" t="s">
        <v>116</v>
      </c>
      <c r="D38" s="36"/>
      <c r="E38" s="36"/>
      <c r="F38" s="37" t="s">
        <v>117</v>
      </c>
      <c r="G38" s="38"/>
      <c r="H38" s="39" t="s">
        <v>118</v>
      </c>
      <c r="I38" s="40"/>
    </row>
    <row r="39" spans="2:9" ht="23.1" customHeight="1" x14ac:dyDescent="0.4">
      <c r="B39" s="28" t="s">
        <v>119</v>
      </c>
      <c r="C39" s="28" t="s">
        <v>120</v>
      </c>
      <c r="D39" s="28"/>
      <c r="E39" s="28"/>
      <c r="F39" s="28"/>
      <c r="G39" s="28"/>
      <c r="H39" s="28"/>
      <c r="I39" s="28"/>
    </row>
    <row r="40" spans="2:9" ht="23.1" customHeight="1" x14ac:dyDescent="0.4">
      <c r="B40" s="28"/>
      <c r="C40" s="28" t="s">
        <v>121</v>
      </c>
      <c r="D40" s="28"/>
      <c r="E40" s="28"/>
      <c r="F40" s="29">
        <v>1</v>
      </c>
      <c r="G40" s="29"/>
      <c r="H40" s="28" t="s">
        <v>122</v>
      </c>
      <c r="I40" s="28"/>
    </row>
    <row r="41" spans="2:9" ht="23.1" customHeight="1" x14ac:dyDescent="0.4">
      <c r="B41" s="28"/>
      <c r="C41" s="28" t="s">
        <v>123</v>
      </c>
      <c r="D41" s="28"/>
      <c r="E41" s="28"/>
      <c r="F41" s="29">
        <v>0.75</v>
      </c>
      <c r="G41" s="29"/>
      <c r="H41" s="28" t="s">
        <v>124</v>
      </c>
      <c r="I41" s="28"/>
    </row>
    <row r="42" spans="2:9" ht="23.1" customHeight="1" x14ac:dyDescent="0.4">
      <c r="B42" s="28"/>
      <c r="C42" s="28" t="s">
        <v>125</v>
      </c>
      <c r="D42" s="28"/>
      <c r="E42" s="28"/>
      <c r="F42" s="29">
        <v>0.85</v>
      </c>
      <c r="G42" s="29"/>
      <c r="H42" s="28" t="s">
        <v>126</v>
      </c>
      <c r="I42" s="28"/>
    </row>
    <row r="43" spans="2:9" ht="23.1" customHeight="1" x14ac:dyDescent="0.4">
      <c r="B43" s="28"/>
      <c r="C43" s="28" t="s">
        <v>127</v>
      </c>
      <c r="D43" s="28"/>
      <c r="E43" s="28"/>
      <c r="F43" s="29">
        <v>0.95</v>
      </c>
      <c r="G43" s="29"/>
      <c r="H43" s="28" t="s">
        <v>128</v>
      </c>
      <c r="I43" s="28"/>
    </row>
    <row r="44" spans="2:9" ht="23.1" customHeight="1" x14ac:dyDescent="0.4">
      <c r="B44" s="28"/>
      <c r="C44" s="28" t="s">
        <v>129</v>
      </c>
      <c r="D44" s="28"/>
      <c r="E44" s="28"/>
      <c r="F44" s="29">
        <v>1</v>
      </c>
      <c r="G44" s="29"/>
      <c r="H44" s="28" t="s">
        <v>130</v>
      </c>
      <c r="I44" s="28"/>
    </row>
    <row r="45" spans="2:9" ht="23.1" customHeight="1" x14ac:dyDescent="0.4">
      <c r="B45" s="28" t="s">
        <v>131</v>
      </c>
      <c r="C45" s="28" t="s">
        <v>132</v>
      </c>
      <c r="D45" s="28"/>
      <c r="E45" s="28"/>
      <c r="F45" s="28"/>
      <c r="G45" s="28"/>
      <c r="H45" s="28"/>
      <c r="I45" s="28"/>
    </row>
    <row r="46" spans="2:9" ht="23.1" customHeight="1" x14ac:dyDescent="0.4">
      <c r="B46" s="28"/>
      <c r="C46" s="28" t="s">
        <v>133</v>
      </c>
      <c r="D46" s="28"/>
      <c r="E46" s="28"/>
      <c r="F46" s="29">
        <v>1</v>
      </c>
      <c r="G46" s="29"/>
      <c r="H46" s="28" t="s">
        <v>134</v>
      </c>
      <c r="I46" s="28"/>
    </row>
    <row r="47" spans="2:9" ht="23.1" customHeight="1" x14ac:dyDescent="0.4">
      <c r="B47" s="28"/>
      <c r="C47" s="28" t="s">
        <v>135</v>
      </c>
      <c r="D47" s="28"/>
      <c r="E47" s="28"/>
      <c r="F47" s="29">
        <v>0.75</v>
      </c>
      <c r="G47" s="29"/>
      <c r="H47" s="28" t="s">
        <v>124</v>
      </c>
      <c r="I47" s="28"/>
    </row>
    <row r="48" spans="2:9" ht="23.1" customHeight="1" x14ac:dyDescent="0.4">
      <c r="B48" s="28"/>
      <c r="C48" s="28" t="s">
        <v>125</v>
      </c>
      <c r="D48" s="28"/>
      <c r="E48" s="28"/>
      <c r="F48" s="29">
        <v>0.85</v>
      </c>
      <c r="G48" s="29"/>
      <c r="H48" s="28" t="s">
        <v>126</v>
      </c>
      <c r="I48" s="28"/>
    </row>
    <row r="49" spans="2:9" ht="23.1" customHeight="1" x14ac:dyDescent="0.4">
      <c r="B49" s="28"/>
      <c r="C49" s="28" t="s">
        <v>127</v>
      </c>
      <c r="D49" s="28"/>
      <c r="E49" s="28"/>
      <c r="F49" s="29">
        <v>0.95</v>
      </c>
      <c r="G49" s="29"/>
      <c r="H49" s="28" t="s">
        <v>128</v>
      </c>
      <c r="I49" s="28"/>
    </row>
    <row r="50" spans="2:9" ht="23.1" customHeight="1" x14ac:dyDescent="0.4">
      <c r="B50" s="28"/>
      <c r="C50" s="28" t="s">
        <v>129</v>
      </c>
      <c r="D50" s="28"/>
      <c r="E50" s="28"/>
      <c r="F50" s="29">
        <v>1</v>
      </c>
      <c r="G50" s="29"/>
      <c r="H50" s="28" t="s">
        <v>130</v>
      </c>
      <c r="I50" s="28"/>
    </row>
    <row r="51" spans="2:9" ht="23.1" customHeight="1" x14ac:dyDescent="0.4">
      <c r="B51" s="31" t="s">
        <v>136</v>
      </c>
      <c r="C51" s="31"/>
      <c r="D51" s="31"/>
      <c r="E51" s="31"/>
      <c r="F51" s="31"/>
      <c r="G51" s="31"/>
      <c r="H51" s="31"/>
      <c r="I51" s="31"/>
    </row>
    <row r="52" spans="2:9" ht="23.1" customHeight="1" x14ac:dyDescent="0.4">
      <c r="B52" s="41"/>
      <c r="C52" s="41"/>
      <c r="D52" s="41"/>
      <c r="E52" s="41"/>
      <c r="F52" s="41"/>
      <c r="G52" s="41"/>
      <c r="H52" s="41"/>
      <c r="I52" s="41"/>
    </row>
    <row r="53" spans="2:9" ht="23.1" customHeight="1" x14ac:dyDescent="0.4"/>
    <row r="54" spans="2:9" ht="23.1" customHeight="1" x14ac:dyDescent="0.4">
      <c r="B54" s="1" t="s">
        <v>137</v>
      </c>
    </row>
    <row r="55" spans="2:9" ht="23.1" customHeight="1" x14ac:dyDescent="0.4"/>
    <row r="56" spans="2:9" ht="23.1" customHeight="1" x14ac:dyDescent="0.4">
      <c r="B56" s="11" t="s">
        <v>144</v>
      </c>
      <c r="C56" s="12"/>
      <c r="D56" s="13"/>
      <c r="E56" s="30" t="s">
        <v>138</v>
      </c>
      <c r="F56" s="31"/>
      <c r="G56" s="31"/>
      <c r="H56" s="31"/>
      <c r="I56" s="32"/>
    </row>
    <row r="57" spans="2:9" ht="23.1" customHeight="1" x14ac:dyDescent="0.4">
      <c r="B57" s="18" t="s">
        <v>139</v>
      </c>
      <c r="C57" s="19"/>
      <c r="D57" s="20"/>
      <c r="E57" s="42"/>
      <c r="F57" s="43"/>
      <c r="G57" s="43"/>
      <c r="H57" s="43"/>
      <c r="I57" s="44"/>
    </row>
    <row r="58" spans="2:9" ht="23.1" customHeight="1" x14ac:dyDescent="0.4">
      <c r="B58" s="14"/>
      <c r="C58" s="15"/>
      <c r="D58" s="21"/>
      <c r="E58" s="33"/>
      <c r="F58" s="34"/>
      <c r="G58" s="34"/>
      <c r="H58" s="34"/>
      <c r="I58" s="35"/>
    </row>
    <row r="59" spans="2:9" ht="23.1" customHeight="1" x14ac:dyDescent="0.4">
      <c r="B59" s="11" t="s">
        <v>145</v>
      </c>
      <c r="C59" s="12"/>
      <c r="D59" s="13"/>
      <c r="E59" s="30" t="s">
        <v>140</v>
      </c>
      <c r="F59" s="31"/>
      <c r="G59" s="31"/>
      <c r="H59" s="31"/>
      <c r="I59" s="32"/>
    </row>
    <row r="60" spans="2:9" ht="23.1" customHeight="1" x14ac:dyDescent="0.4">
      <c r="B60" s="14" t="s">
        <v>141</v>
      </c>
      <c r="C60" s="15"/>
      <c r="D60" s="16"/>
      <c r="E60" s="33"/>
      <c r="F60" s="34"/>
      <c r="G60" s="34"/>
      <c r="H60" s="34"/>
      <c r="I60" s="35"/>
    </row>
  </sheetData>
  <sheetProtection password="D575" sheet="1" selectLockedCells="1"/>
  <mergeCells count="44">
    <mergeCell ref="B51:I52"/>
    <mergeCell ref="E56:I58"/>
    <mergeCell ref="E59:I60"/>
    <mergeCell ref="H48:I48"/>
    <mergeCell ref="C49:E49"/>
    <mergeCell ref="F49:G49"/>
    <mergeCell ref="H49:I49"/>
    <mergeCell ref="C50:E50"/>
    <mergeCell ref="F50:G50"/>
    <mergeCell ref="H50:I50"/>
    <mergeCell ref="B45:B50"/>
    <mergeCell ref="C45:I45"/>
    <mergeCell ref="C46:E46"/>
    <mergeCell ref="F46:G46"/>
    <mergeCell ref="H46:I46"/>
    <mergeCell ref="C47:E47"/>
    <mergeCell ref="F47:G47"/>
    <mergeCell ref="H47:I47"/>
    <mergeCell ref="C48:E48"/>
    <mergeCell ref="F48:G48"/>
    <mergeCell ref="C43:E43"/>
    <mergeCell ref="F43:G43"/>
    <mergeCell ref="H43:I43"/>
    <mergeCell ref="C44:E44"/>
    <mergeCell ref="F44:G44"/>
    <mergeCell ref="H44:I44"/>
    <mergeCell ref="E27:I28"/>
    <mergeCell ref="E29:I30"/>
    <mergeCell ref="E31:I32"/>
    <mergeCell ref="B37:I37"/>
    <mergeCell ref="C38:E38"/>
    <mergeCell ref="F38:G38"/>
    <mergeCell ref="H38:I38"/>
    <mergeCell ref="B39:B44"/>
    <mergeCell ref="C39:I39"/>
    <mergeCell ref="C40:E40"/>
    <mergeCell ref="F40:G40"/>
    <mergeCell ref="H40:I40"/>
    <mergeCell ref="C41:E41"/>
    <mergeCell ref="F41:G41"/>
    <mergeCell ref="H41:I41"/>
    <mergeCell ref="C42:E42"/>
    <mergeCell ref="F42:G42"/>
    <mergeCell ref="H42:I42"/>
  </mergeCells>
  <phoneticPr fontId="2"/>
  <dataValidations count="1">
    <dataValidation type="whole" allowBlank="1" showInputMessage="1" showErrorMessage="1" sqref="C7:L7">
      <formula1>0</formula1>
      <formula2>74</formula2>
    </dataValidation>
  </dataValidations>
  <pageMargins left="0.70866141732283472" right="0.70866141732283472" top="0.74803149606299213" bottom="0.74803149606299213"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料率</vt:lpstr>
      <vt:lpstr>計算</vt:lpstr>
      <vt:lpstr>入力欄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ｺﾏﾂ　ﾅｵｷ</dc:creator>
  <cp:lastModifiedBy>小松 直己</cp:lastModifiedBy>
  <cp:lastPrinted>2025-04-06T22:54:06Z</cp:lastPrinted>
  <dcterms:created xsi:type="dcterms:W3CDTF">2024-10-02T07:23:10Z</dcterms:created>
  <dcterms:modified xsi:type="dcterms:W3CDTF">2025-04-06T23:17:47Z</dcterms:modified>
</cp:coreProperties>
</file>